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7520"/>
  </bookViews>
  <sheets>
    <sheet name="balance" sheetId="1" r:id="rId1"/>
    <sheet name="Py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2" l="1"/>
  <c r="D80" i="2"/>
  <c r="D75" i="2"/>
  <c r="D71" i="2"/>
  <c r="D67" i="2"/>
  <c r="D63" i="2"/>
  <c r="D60" i="2"/>
  <c r="D59" i="2" s="1"/>
  <c r="D78" i="2" s="1"/>
  <c r="D55" i="2"/>
  <c r="D52" i="2"/>
  <c r="D46" i="2"/>
  <c r="D41" i="2"/>
  <c r="D37" i="2"/>
  <c r="D33" i="2"/>
  <c r="D29" i="2"/>
  <c r="D28" i="2"/>
  <c r="D26" i="2"/>
  <c r="D19" i="2"/>
  <c r="D14" i="2"/>
  <c r="E62" i="1"/>
  <c r="C60" i="1"/>
  <c r="E56" i="1"/>
  <c r="C52" i="1"/>
  <c r="C47" i="1"/>
  <c r="C46" i="1"/>
  <c r="E44" i="1"/>
  <c r="E38" i="1" s="1"/>
  <c r="C44" i="1"/>
  <c r="E39" i="1"/>
  <c r="C37" i="1"/>
  <c r="E33" i="1"/>
  <c r="E28" i="1"/>
  <c r="C26" i="1"/>
  <c r="C12" i="1" s="1"/>
  <c r="C23" i="1"/>
  <c r="E21" i="1"/>
  <c r="C19" i="1"/>
  <c r="E18" i="1"/>
  <c r="E14" i="1"/>
  <c r="C13" i="1"/>
  <c r="E10" i="1"/>
  <c r="E9" i="1"/>
  <c r="D13" i="2" l="1"/>
  <c r="D58" i="2"/>
  <c r="D79" i="2" s="1"/>
  <c r="D81" i="2" s="1"/>
  <c r="D86" i="2" s="1"/>
  <c r="E13" i="1"/>
  <c r="E12" i="1" s="1"/>
  <c r="C35" i="1"/>
  <c r="C72" i="1" s="1"/>
  <c r="E53" i="1"/>
  <c r="E72" i="1" l="1"/>
</calcChain>
</file>

<file path=xl/sharedStrings.xml><?xml version="1.0" encoding="utf-8"?>
<sst xmlns="http://schemas.openxmlformats.org/spreadsheetml/2006/main" count="193" uniqueCount="182">
  <si>
    <t>BALANCE DE SITUACIÓN</t>
  </si>
  <si>
    <t>SOCIEDAD: EMPRESA MUNICIPAL DE LA VIVIENDA Y SUELO DE MADRID S.A.</t>
  </si>
  <si>
    <t>ACTIVO</t>
  </si>
  <si>
    <t>REAL</t>
  </si>
  <si>
    <t>PATRIMONIO NETO Y PASIVO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</si>
  <si>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</si>
  <si>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</si>
  <si>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</si>
  <si>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</si>
  <si>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</si>
  <si>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</si>
  <si>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</si>
  <si>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</si>
  <si>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</si>
  <si>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</si>
  <si>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</si>
  <si>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</si>
  <si>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</si>
  <si>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</si>
  <si>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</si>
  <si>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</si>
  <si>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</si>
  <si>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</si>
  <si>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</si>
  <si>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</si>
  <si>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</si>
  <si>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</si>
  <si>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</si>
  <si>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</si>
  <si>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</si>
  <si>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</si>
  <si>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</si>
  <si>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</si>
  <si>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</si>
  <si>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</si>
  <si>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</si>
  <si>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</si>
  <si>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</si>
  <si>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</si>
  <si>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</si>
  <si>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</si>
  <si>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</si>
  <si>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</si>
  <si>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</si>
  <si>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</si>
  <si>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</si>
  <si>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</si>
  <si>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</si>
  <si>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</si>
  <si>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</si>
  <si>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</si>
  <si>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</si>
  <si>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</si>
  <si>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</si>
  <si>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</si>
  <si>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</si>
  <si>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</si>
  <si>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</si>
  <si>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</si>
  <si>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</si>
  <si>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</si>
  <si>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</si>
  <si>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</si>
  <si>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</si>
  <si>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 (PLEITOS)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</si>
  <si>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</si>
  <si>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</si>
  <si>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</si>
  <si>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</si>
  <si>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</si>
  <si>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</si>
  <si>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</si>
  <si>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</si>
  <si>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</si>
  <si>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 (FIANZAS)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</si>
  <si>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</si>
  <si>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</si>
  <si>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</si>
  <si>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</si>
  <si>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</si>
  <si>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</si>
  <si>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</si>
  <si>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</si>
  <si>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</si>
  <si>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</si>
  <si>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</si>
  <si>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</si>
  <si>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</si>
  <si>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4. Otros pasivos financieros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</si>
  <si>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</si>
  <si>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</si>
  <si>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</si>
  <si>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</si>
  <si>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</si>
  <si>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</si>
  <si>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</si>
  <si>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</si>
  <si>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</si>
  <si>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</si>
  <si>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</si>
  <si>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</si>
  <si>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</si>
  <si>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</si>
  <si>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</si>
  <si>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</si>
  <si>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</si>
  <si>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</si>
  <si>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</si>
  <si>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</si>
  <si>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</si>
  <si>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edificios y suelos</t>
  </si>
  <si>
    <t xml:space="preserve">             b) Prestaciones de servicios</t>
  </si>
  <si>
    <t xml:space="preserve"> - Plan Rehabilita 2022</t>
  </si>
  <si>
    <t xml:space="preserve"> - Oficina Verde</t>
  </si>
  <si>
    <t xml:space="preserve"> - Finalizacion expedientes 2013-2016</t>
  </si>
  <si>
    <t xml:space="preserve"> - Plan Madre  2017-2018</t>
  </si>
  <si>
    <t xml:space="preserve"> - SAREB</t>
  </si>
  <si>
    <t xml:space="preserve"> - Otras encomiendas de gestión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</si>
  <si>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</si>
  <si>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</si>
  <si>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</si>
  <si>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</si>
  <si>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</si>
  <si>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</si>
  <si>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</si>
  <si>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</si>
  <si>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</si>
  <si>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</si>
  <si>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</si>
  <si>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</si>
  <si>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</si>
  <si>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</si>
  <si>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</si>
  <si>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</si>
  <si>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</si>
  <si>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</si>
  <si>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</si>
  <si>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</si>
  <si>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</si>
  <si>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</si>
  <si>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</si>
  <si>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</si>
  <si>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</si>
  <si>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 plieitos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</si>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</sst>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4">
    <font>
      <sz val="11"/>
      <color theme="1"/>
      <name val="Aptos Narrow"/>
      <family val="2"/>
      <scheme val="minor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u/>
      <sz val="10"/>
      <name val="Arial Narrow"/>
      <family val="2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6" fillId="3" borderId="9" xfId="0" applyNumberFormat="1" applyFont="1" applyFill="1" applyBorder="1" applyAlignment="1" applyProtection="1">
      <alignment vertical="center"/>
      <protection locked="0"/>
    </xf>
    <xf numFmtId="4" fontId="6" fillId="3" borderId="10" xfId="0" applyNumberFormat="1" applyFont="1" applyFill="1" applyBorder="1" applyAlignment="1" applyProtection="1">
      <alignment vertical="center"/>
      <protection locked="0"/>
    </xf>
    <xf numFmtId="3" fontId="7" fillId="0" borderId="7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4" fontId="0" fillId="0" borderId="10" xfId="0" applyNumberForma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3" borderId="8" xfId="0" applyFont="1" applyFill="1" applyBorder="1" applyAlignment="1" applyProtection="1">
      <alignment vertical="center"/>
      <protection locked="0"/>
    </xf>
    <xf numFmtId="3" fontId="0" fillId="0" borderId="0" xfId="0" applyNumberFormat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4" fontId="10" fillId="0" borderId="20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" fontId="6" fillId="3" borderId="21" xfId="0" applyNumberFormat="1" applyFont="1" applyFill="1" applyBorder="1" applyAlignment="1" applyProtection="1">
      <alignment vertical="center"/>
      <protection locked="0"/>
    </xf>
    <xf numFmtId="4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22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4" fontId="5" fillId="0" borderId="2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6" fillId="0" borderId="27" xfId="0" applyNumberFormat="1" applyFont="1" applyBorder="1" applyAlignment="1">
      <alignment vertical="center"/>
    </xf>
    <xf numFmtId="4" fontId="0" fillId="0" borderId="0" xfId="0" applyNumberFormat="1" applyAlignment="1">
      <alignment horizontal="left" vertical="center"/>
    </xf>
    <xf numFmtId="4" fontId="0" fillId="0" borderId="23" xfId="0" applyNumberFormat="1" applyBorder="1" applyAlignment="1">
      <alignment horizontal="left" vertical="center"/>
    </xf>
    <xf numFmtId="4" fontId="6" fillId="3" borderId="11" xfId="0" applyNumberFormat="1" applyFont="1" applyFill="1" applyBorder="1" applyAlignment="1" applyProtection="1">
      <alignment vertical="center"/>
      <protection locked="0"/>
    </xf>
    <xf numFmtId="4" fontId="6" fillId="3" borderId="28" xfId="0" applyNumberFormat="1" applyFont="1" applyFill="1" applyBorder="1" applyAlignment="1" applyProtection="1">
      <alignment vertical="center"/>
      <protection locked="0"/>
    </xf>
    <xf numFmtId="4" fontId="6" fillId="4" borderId="10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left" vertical="center"/>
    </xf>
    <xf numFmtId="4" fontId="12" fillId="0" borderId="23" xfId="0" applyNumberFormat="1" applyFont="1" applyBorder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23" xfId="0" applyNumberFormat="1" applyBorder="1" applyAlignment="1">
      <alignment horizontal="left" vertical="center"/>
    </xf>
    <xf numFmtId="4" fontId="1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2"/>
  <sheetViews>
    <sheetView tabSelected="1" workbookViewId="0">
      <selection activeCell="E50" sqref="E50"/>
    </sheetView>
  </sheetViews>
  <sheetFormatPr baseColWidth="10" defaultRowHeight="14.25"/>
  <cols>
    <col min="2" max="2" width="63.875" bestFit="1" customWidth="1"/>
    <col min="3" max="3" width="24.875" bestFit="1" customWidth="1"/>
    <col min="4" max="4" width="42.875" bestFit="1" customWidth="1"/>
    <col min="5" max="5" width="16.75" bestFit="1" customWidth="1"/>
    <col min="6" max="7" width="24.25" customWidth="1"/>
  </cols>
  <sheetData>
    <row r="4" spans="2:5" ht="18">
      <c r="B4" s="1"/>
      <c r="C4" s="4" t="s">
        <v>0</v>
      </c>
      <c r="D4" s="2"/>
      <c r="E4" s="2"/>
    </row>
    <row r="5" spans="2:5" ht="15.75">
      <c r="B5" s="1"/>
      <c r="C5" s="2"/>
      <c r="D5" s="3"/>
      <c r="E5" s="2"/>
    </row>
    <row r="6" spans="2:5" ht="15.75">
      <c r="B6" s="1"/>
      <c r="C6" s="5"/>
      <c r="D6" s="3"/>
      <c r="E6" s="2"/>
    </row>
    <row r="7" spans="2:5" ht="15.75">
      <c r="B7" s="1" t="s">
        <v>1</v>
      </c>
      <c r="C7" s="3"/>
      <c r="D7" s="3"/>
      <c r="E7" s="2"/>
    </row>
    <row r="8" spans="2:5" ht="16.5" thickBot="1">
      <c r="B8" s="6"/>
      <c r="C8" s="7"/>
      <c r="D8" s="8"/>
      <c r="E8" s="7"/>
    </row>
    <row r="9" spans="2:5" ht="15.75">
      <c r="B9" s="71" t="s">
        <v>2</v>
      </c>
      <c r="C9" s="9" t="s">
        <v>3</v>
      </c>
      <c r="D9" s="73" t="s">
        <v>4</v>
      </c>
      <c r="E9" s="9" t="str">
        <f>C9</f>
        <v>REAL</v>
      </c>
    </row>
    <row r="10" spans="2:5" ht="16.5" thickBot="1">
      <c r="B10" s="72"/>
      <c r="C10" s="10">
        <v>45291</v>
      </c>
      <c r="D10" s="72"/>
      <c r="E10" s="10">
        <f>C10</f>
        <v>45291</v>
      </c>
    </row>
    <row r="11" spans="2:5" ht="15" thickTop="1">
      <c r="B11" s="11"/>
      <c r="C11" s="12"/>
      <c r="D11" s="13"/>
      <c r="E11" s="12"/>
    </row>
    <row r="12" spans="2:5" ht="15.75">
      <c r="B12" s="14" t="s">
        <v>5</v>
      </c>
      <c r="C12" s="16">
        <f>C13+C19+C23+C26+C33</f>
        <v>948175375.45000005</v>
      </c>
      <c r="D12" s="17" t="s">
        <v>6</v>
      </c>
      <c r="E12" s="15">
        <f>E13+E28+E33</f>
        <v>1160886637.5</v>
      </c>
    </row>
    <row r="13" spans="2:5" ht="16.5">
      <c r="B13" s="18" t="s">
        <v>7</v>
      </c>
      <c r="C13" s="19">
        <f>SUM(C14:C18)</f>
        <v>598005.57999999996</v>
      </c>
      <c r="D13" s="20" t="s">
        <v>8</v>
      </c>
      <c r="E13" s="19">
        <f>E14+E17+E18+E21+E24+E25+E26</f>
        <v>299898619.29000002</v>
      </c>
    </row>
    <row r="14" spans="2:5" ht="16.5">
      <c r="B14" s="21" t="s">
        <v>9</v>
      </c>
      <c r="C14" s="23"/>
      <c r="D14" s="24" t="s">
        <v>10</v>
      </c>
      <c r="E14" s="19">
        <f>SUM(E15:E16)</f>
        <v>147030142.5</v>
      </c>
    </row>
    <row r="15" spans="2:5">
      <c r="B15" s="21" t="s">
        <v>11</v>
      </c>
      <c r="C15" s="23"/>
      <c r="D15" s="25" t="s">
        <v>12</v>
      </c>
      <c r="E15" s="22">
        <v>147030142.5</v>
      </c>
    </row>
    <row r="16" spans="2:5">
      <c r="B16" s="21" t="s">
        <v>13</v>
      </c>
      <c r="C16" s="23"/>
      <c r="D16" s="25" t="s">
        <v>14</v>
      </c>
      <c r="E16" s="23"/>
    </row>
    <row r="17" spans="2:5" ht="16.5">
      <c r="B17" s="21" t="s">
        <v>15</v>
      </c>
      <c r="C17" s="22">
        <v>598005.57999999996</v>
      </c>
      <c r="D17" s="24" t="s">
        <v>16</v>
      </c>
      <c r="E17" s="23"/>
    </row>
    <row r="18" spans="2:5" ht="16.5">
      <c r="B18" s="21" t="s">
        <v>17</v>
      </c>
      <c r="C18" s="23"/>
      <c r="D18" s="24" t="s">
        <v>18</v>
      </c>
      <c r="E18" s="26">
        <f>SUM(E19:E20)</f>
        <v>66544600.489999995</v>
      </c>
    </row>
    <row r="19" spans="2:5" ht="16.5">
      <c r="B19" s="18" t="s">
        <v>19</v>
      </c>
      <c r="C19" s="26">
        <f>SUM(C20:C22)</f>
        <v>23354091.630000003</v>
      </c>
      <c r="D19" s="25" t="s">
        <v>20</v>
      </c>
      <c r="E19" s="22">
        <v>19224983.91</v>
      </c>
    </row>
    <row r="20" spans="2:5">
      <c r="B20" s="21" t="s">
        <v>21</v>
      </c>
      <c r="C20" s="22">
        <v>20585866.190000001</v>
      </c>
      <c r="D20" s="27" t="s">
        <v>22</v>
      </c>
      <c r="E20" s="22">
        <v>47319616.579999998</v>
      </c>
    </row>
    <row r="21" spans="2:5" ht="16.5">
      <c r="B21" s="21" t="s">
        <v>23</v>
      </c>
      <c r="C21" s="22">
        <v>2768225.44</v>
      </c>
      <c r="D21" s="24" t="s">
        <v>24</v>
      </c>
      <c r="E21" s="26">
        <f>SUM(E22:E23)</f>
        <v>0</v>
      </c>
    </row>
    <row r="22" spans="2:5">
      <c r="B22" s="21" t="s">
        <v>25</v>
      </c>
      <c r="C22" s="22"/>
      <c r="D22" s="27" t="s">
        <v>26</v>
      </c>
      <c r="E22" s="23"/>
    </row>
    <row r="23" spans="2:5" ht="16.5">
      <c r="B23" s="18" t="s">
        <v>27</v>
      </c>
      <c r="C23" s="19">
        <f>SUM(C24:C25)</f>
        <v>914451913.99000001</v>
      </c>
      <c r="D23" s="25" t="s">
        <v>28</v>
      </c>
      <c r="E23" s="23"/>
    </row>
    <row r="24" spans="2:5" ht="16.5">
      <c r="B24" s="21" t="s">
        <v>29</v>
      </c>
      <c r="C24" s="22">
        <v>261037077.31</v>
      </c>
      <c r="D24" s="28" t="s">
        <v>30</v>
      </c>
      <c r="E24" s="23">
        <v>62199432.729999997</v>
      </c>
    </row>
    <row r="25" spans="2:5" ht="16.5">
      <c r="B25" s="21" t="s">
        <v>31</v>
      </c>
      <c r="C25" s="22">
        <v>653414836.67999995</v>
      </c>
      <c r="D25" s="24" t="s">
        <v>32</v>
      </c>
      <c r="E25" s="23">
        <v>24124443.569999982</v>
      </c>
    </row>
    <row r="26" spans="2:5" ht="16.5">
      <c r="B26" s="18" t="s">
        <v>33</v>
      </c>
      <c r="C26" s="26">
        <f>SUM(C27:C32)</f>
        <v>9755072.9800000004</v>
      </c>
      <c r="D26" s="24" t="s">
        <v>34</v>
      </c>
      <c r="E26" s="23"/>
    </row>
    <row r="27" spans="2:5">
      <c r="B27" s="21" t="s">
        <v>35</v>
      </c>
      <c r="C27" s="22"/>
      <c r="D27" s="13"/>
      <c r="E27" s="26"/>
    </row>
    <row r="28" spans="2:5" ht="15.75">
      <c r="B28" s="21" t="s">
        <v>36</v>
      </c>
      <c r="C28" s="22">
        <v>4648526.71</v>
      </c>
      <c r="D28" s="20" t="s">
        <v>37</v>
      </c>
      <c r="E28" s="26">
        <f>SUM(E29:E31)</f>
        <v>0</v>
      </c>
    </row>
    <row r="29" spans="2:5" ht="16.5">
      <c r="B29" s="21" t="s">
        <v>38</v>
      </c>
      <c r="C29" s="22"/>
      <c r="D29" s="28" t="s">
        <v>39</v>
      </c>
      <c r="E29" s="23"/>
    </row>
    <row r="30" spans="2:5" ht="16.5">
      <c r="B30" s="21" t="s">
        <v>40</v>
      </c>
      <c r="C30" s="22"/>
      <c r="D30" s="28" t="s">
        <v>41</v>
      </c>
      <c r="E30" s="23"/>
    </row>
    <row r="31" spans="2:5" ht="16.5">
      <c r="B31" s="21" t="s">
        <v>42</v>
      </c>
      <c r="C31" s="22"/>
      <c r="D31" s="24" t="s">
        <v>43</v>
      </c>
      <c r="E31" s="23"/>
    </row>
    <row r="32" spans="2:5">
      <c r="B32" s="21" t="s">
        <v>44</v>
      </c>
      <c r="C32" s="22">
        <v>5106546.2699999996</v>
      </c>
      <c r="D32" s="13"/>
      <c r="E32" s="26"/>
    </row>
    <row r="33" spans="2:5" ht="16.5">
      <c r="B33" s="18" t="s">
        <v>45</v>
      </c>
      <c r="C33" s="22">
        <v>16291.27</v>
      </c>
      <c r="D33" s="20" t="s">
        <v>46</v>
      </c>
      <c r="E33" s="26">
        <f>SUM(E34:E36)</f>
        <v>860988018.21000004</v>
      </c>
    </row>
    <row r="34" spans="2:5" ht="16.5">
      <c r="B34" s="29"/>
      <c r="C34" s="26"/>
      <c r="D34" s="28" t="s">
        <v>47</v>
      </c>
      <c r="E34" s="22">
        <v>662758239.07000005</v>
      </c>
    </row>
    <row r="35" spans="2:5" ht="16.5">
      <c r="B35" s="14" t="s">
        <v>48</v>
      </c>
      <c r="C35" s="16">
        <f>C36+C37+C44+C52+C59+C60</f>
        <v>308066156.22000003</v>
      </c>
      <c r="D35" s="28" t="s">
        <v>49</v>
      </c>
      <c r="E35" s="22">
        <v>20092889.649999999</v>
      </c>
    </row>
    <row r="36" spans="2:5" ht="16.5">
      <c r="B36" s="18" t="s">
        <v>50</v>
      </c>
      <c r="C36" s="23"/>
      <c r="D36" s="24" t="s">
        <v>51</v>
      </c>
      <c r="E36" s="22">
        <v>178136889.48999998</v>
      </c>
    </row>
    <row r="37" spans="2:5" ht="16.5">
      <c r="B37" s="30" t="s">
        <v>52</v>
      </c>
      <c r="C37" s="26">
        <f>SUM(C38:C43)</f>
        <v>14595792.279999999</v>
      </c>
      <c r="D37" s="31"/>
      <c r="E37" s="32"/>
    </row>
    <row r="38" spans="2:5" ht="15.75">
      <c r="B38" s="21" t="s">
        <v>53</v>
      </c>
      <c r="C38" s="23"/>
      <c r="D38" s="17" t="s">
        <v>54</v>
      </c>
      <c r="E38" s="16">
        <f>E39+E44+E49+E50+E51</f>
        <v>9736750.0599999987</v>
      </c>
    </row>
    <row r="39" spans="2:5" ht="16.5">
      <c r="B39" s="21" t="s">
        <v>55</v>
      </c>
      <c r="C39" s="22">
        <v>14595792.279999999</v>
      </c>
      <c r="D39" s="24" t="s">
        <v>56</v>
      </c>
      <c r="E39" s="26">
        <f>SUM(E40:E43)</f>
        <v>1874287.14</v>
      </c>
    </row>
    <row r="40" spans="2:5">
      <c r="B40" s="21" t="s">
        <v>57</v>
      </c>
      <c r="C40" s="22">
        <v>0</v>
      </c>
      <c r="D40" s="25" t="s">
        <v>58</v>
      </c>
      <c r="E40" s="23"/>
    </row>
    <row r="41" spans="2:5">
      <c r="B41" s="21" t="s">
        <v>59</v>
      </c>
      <c r="C41" s="22">
        <v>0</v>
      </c>
      <c r="D41" s="25" t="s">
        <v>60</v>
      </c>
      <c r="E41" s="23"/>
    </row>
    <row r="42" spans="2:5">
      <c r="B42" s="21" t="s">
        <v>61</v>
      </c>
      <c r="C42" s="23"/>
      <c r="D42" s="25" t="s">
        <v>62</v>
      </c>
      <c r="E42" s="23"/>
    </row>
    <row r="43" spans="2:5">
      <c r="B43" s="21" t="s">
        <v>63</v>
      </c>
      <c r="C43" s="22"/>
      <c r="D43" s="25" t="s">
        <v>64</v>
      </c>
      <c r="E43" s="22">
        <v>1874287.14</v>
      </c>
    </row>
    <row r="44" spans="2:5" ht="16.5">
      <c r="B44" s="30" t="s">
        <v>65</v>
      </c>
      <c r="C44" s="19">
        <f>SUM(C45:C51)</f>
        <v>119392688.84</v>
      </c>
      <c r="D44" s="24" t="s">
        <v>66</v>
      </c>
      <c r="E44" s="26">
        <f>SUM(E45:E48)</f>
        <v>5560473.5899999999</v>
      </c>
    </row>
    <row r="45" spans="2:5">
      <c r="B45" s="33" t="s">
        <v>67</v>
      </c>
      <c r="C45" s="22">
        <v>9322204.9299999997</v>
      </c>
      <c r="D45" s="25" t="s">
        <v>68</v>
      </c>
      <c r="E45" s="22"/>
    </row>
    <row r="46" spans="2:5">
      <c r="B46" s="33" t="s">
        <v>69</v>
      </c>
      <c r="C46" s="22">
        <f>105724194.23-140035.82+143482.84</f>
        <v>105727641.25000001</v>
      </c>
      <c r="D46" s="25" t="s">
        <v>70</v>
      </c>
      <c r="E46" s="22">
        <v>2636440.86</v>
      </c>
    </row>
    <row r="47" spans="2:5">
      <c r="B47" s="33" t="s">
        <v>71</v>
      </c>
      <c r="C47" s="22">
        <f>1540232.81+2346468</f>
        <v>3886700.81</v>
      </c>
      <c r="D47" s="25" t="s">
        <v>72</v>
      </c>
      <c r="E47" s="23"/>
    </row>
    <row r="48" spans="2:5">
      <c r="B48" s="21" t="s">
        <v>73</v>
      </c>
      <c r="C48" s="22">
        <v>53869.03</v>
      </c>
      <c r="D48" s="25" t="s">
        <v>74</v>
      </c>
      <c r="E48" s="22">
        <v>2924032.73</v>
      </c>
    </row>
    <row r="49" spans="2:5" ht="16.5">
      <c r="B49" s="33" t="s">
        <v>75</v>
      </c>
      <c r="C49" s="22">
        <v>402272.82</v>
      </c>
      <c r="D49" s="24" t="s">
        <v>76</v>
      </c>
      <c r="E49" s="19"/>
    </row>
    <row r="50" spans="2:5" ht="16.5">
      <c r="B50" s="21" t="s">
        <v>77</v>
      </c>
      <c r="C50" s="22"/>
      <c r="D50" s="24" t="s">
        <v>78</v>
      </c>
      <c r="E50" s="22">
        <v>2301989.33</v>
      </c>
    </row>
    <row r="51" spans="2:5" ht="16.5">
      <c r="B51" s="33" t="s">
        <v>79</v>
      </c>
      <c r="C51" s="23"/>
      <c r="D51" s="24" t="s">
        <v>80</v>
      </c>
      <c r="E51" s="22"/>
    </row>
    <row r="52" spans="2:5" ht="16.5">
      <c r="B52" s="30" t="s">
        <v>81</v>
      </c>
      <c r="C52" s="26">
        <f>SUM(C53:C58)</f>
        <v>140035.82</v>
      </c>
      <c r="D52" s="34"/>
      <c r="E52" s="26"/>
    </row>
    <row r="53" spans="2:5" ht="15.75">
      <c r="B53" s="21" t="s">
        <v>35</v>
      </c>
      <c r="C53" s="23"/>
      <c r="D53" s="35" t="s">
        <v>82</v>
      </c>
      <c r="E53" s="16">
        <f>E54+E55+E56+E61+E62+E70</f>
        <v>85618144.109999999</v>
      </c>
    </row>
    <row r="54" spans="2:5" ht="16.5">
      <c r="B54" s="21" t="s">
        <v>36</v>
      </c>
      <c r="C54" s="23"/>
      <c r="D54" s="24" t="s">
        <v>83</v>
      </c>
      <c r="E54" s="23"/>
    </row>
    <row r="55" spans="2:5" ht="16.5">
      <c r="B55" s="21" t="s">
        <v>38</v>
      </c>
      <c r="C55" s="23"/>
      <c r="D55" s="24" t="s">
        <v>84</v>
      </c>
      <c r="E55" s="23"/>
    </row>
    <row r="56" spans="2:5" ht="16.5">
      <c r="B56" s="21" t="s">
        <v>40</v>
      </c>
      <c r="C56" s="23"/>
      <c r="D56" s="24" t="s">
        <v>85</v>
      </c>
      <c r="E56" s="26">
        <f>SUM(E57:E60)</f>
        <v>431357.64</v>
      </c>
    </row>
    <row r="57" spans="2:5">
      <c r="B57" s="21" t="s">
        <v>42</v>
      </c>
      <c r="C57" s="23">
        <v>140035.82</v>
      </c>
      <c r="D57" s="25" t="s">
        <v>68</v>
      </c>
      <c r="E57" s="23">
        <v>0</v>
      </c>
    </row>
    <row r="58" spans="2:5">
      <c r="B58" s="21" t="s">
        <v>44</v>
      </c>
      <c r="C58" s="23"/>
      <c r="D58" s="25" t="s">
        <v>70</v>
      </c>
      <c r="E58" s="22">
        <v>431357.64</v>
      </c>
    </row>
    <row r="59" spans="2:5" ht="16.5">
      <c r="B59" s="30" t="s">
        <v>86</v>
      </c>
      <c r="C59" s="22">
        <v>3492173.75</v>
      </c>
      <c r="D59" s="25" t="s">
        <v>72</v>
      </c>
      <c r="E59" s="23"/>
    </row>
    <row r="60" spans="2:5" ht="16.5">
      <c r="B60" s="30" t="s">
        <v>87</v>
      </c>
      <c r="C60" s="26">
        <f>SUM(C61:C62)</f>
        <v>170445465.53</v>
      </c>
      <c r="D60" s="25" t="s">
        <v>88</v>
      </c>
      <c r="E60" s="23"/>
    </row>
    <row r="61" spans="2:5" ht="16.5">
      <c r="B61" s="33" t="s">
        <v>89</v>
      </c>
      <c r="C61" s="22">
        <v>170445465.53</v>
      </c>
      <c r="D61" s="24" t="s">
        <v>90</v>
      </c>
      <c r="E61" s="23">
        <v>58392.46</v>
      </c>
    </row>
    <row r="62" spans="2:5" ht="16.5">
      <c r="B62" s="33" t="s">
        <v>91</v>
      </c>
      <c r="C62" s="23"/>
      <c r="D62" s="24" t="s">
        <v>92</v>
      </c>
      <c r="E62" s="26">
        <f>SUM(E63:E69)</f>
        <v>56733792.350000001</v>
      </c>
    </row>
    <row r="63" spans="2:5">
      <c r="B63" s="36"/>
      <c r="C63" s="37"/>
      <c r="D63" s="25" t="s">
        <v>93</v>
      </c>
      <c r="E63" s="23">
        <v>25327471.149999999</v>
      </c>
    </row>
    <row r="64" spans="2:5">
      <c r="B64" s="36"/>
      <c r="C64" s="38"/>
      <c r="D64" s="25" t="s">
        <v>94</v>
      </c>
      <c r="E64" s="23"/>
    </row>
    <row r="65" spans="2:5">
      <c r="B65" s="36"/>
      <c r="C65" s="38"/>
      <c r="D65" s="25" t="s">
        <v>95</v>
      </c>
      <c r="E65" s="23">
        <v>28550919.079999998</v>
      </c>
    </row>
    <row r="66" spans="2:5">
      <c r="B66" s="36"/>
      <c r="C66" s="38"/>
      <c r="D66" s="25" t="s">
        <v>96</v>
      </c>
      <c r="E66" s="23">
        <v>265502.67</v>
      </c>
    </row>
    <row r="67" spans="2:5">
      <c r="B67" s="36"/>
      <c r="C67" s="38"/>
      <c r="D67" s="25" t="s">
        <v>97</v>
      </c>
      <c r="E67" s="23"/>
    </row>
    <row r="68" spans="2:5">
      <c r="B68" s="36"/>
      <c r="C68" s="38"/>
      <c r="D68" s="25" t="s">
        <v>98</v>
      </c>
      <c r="E68" s="23">
        <v>2589307.5299999998</v>
      </c>
    </row>
    <row r="69" spans="2:5">
      <c r="B69" s="36"/>
      <c r="C69" s="38"/>
      <c r="D69" s="25" t="s">
        <v>99</v>
      </c>
      <c r="E69" s="23">
        <v>591.91999999999996</v>
      </c>
    </row>
    <row r="70" spans="2:5" ht="16.5">
      <c r="B70" s="36"/>
      <c r="C70" s="38"/>
      <c r="D70" s="24" t="s">
        <v>100</v>
      </c>
      <c r="E70" s="22">
        <v>28394601.66</v>
      </c>
    </row>
    <row r="71" spans="2:5" ht="15" thickBot="1">
      <c r="B71" s="36"/>
      <c r="C71" s="38"/>
      <c r="D71" s="31"/>
      <c r="E71" s="39"/>
    </row>
    <row r="72" spans="2:5" ht="16.5" thickBot="1">
      <c r="B72" s="40" t="s">
        <v>101</v>
      </c>
      <c r="C72" s="41">
        <f>C12+C35</f>
        <v>1256241531.6700001</v>
      </c>
      <c r="D72" s="40" t="s">
        <v>102</v>
      </c>
      <c r="E72" s="41">
        <f>E12+E38+E53</f>
        <v>1256241531.6699998</v>
      </c>
    </row>
  </sheetData>
  <mergeCells count="2">
    <mergeCell ref="B9:B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8"/>
  <sheetViews>
    <sheetView topLeftCell="A76" workbookViewId="0">
      <selection activeCell="H15" sqref="H15"/>
    </sheetView>
  </sheetViews>
  <sheetFormatPr baseColWidth="10" defaultRowHeight="14.25"/>
  <cols>
    <col min="3" max="3" width="92.5" customWidth="1"/>
    <col min="4" max="4" width="27.375" customWidth="1"/>
  </cols>
  <sheetData>
    <row r="3" spans="2:7" ht="18">
      <c r="B3" s="2"/>
      <c r="C3" s="79" t="s">
        <v>103</v>
      </c>
      <c r="D3" s="79"/>
      <c r="E3" s="80"/>
      <c r="F3" s="80"/>
      <c r="G3" s="80"/>
    </row>
    <row r="4" spans="2:7" ht="15.75">
      <c r="B4" s="2"/>
      <c r="C4" s="1"/>
      <c r="D4" s="2"/>
    </row>
    <row r="5" spans="2:7" ht="15.75">
      <c r="B5" s="2"/>
      <c r="C5" s="1"/>
      <c r="D5" s="2"/>
    </row>
    <row r="6" spans="2:7" ht="15.75">
      <c r="B6" s="2"/>
      <c r="C6" s="1"/>
      <c r="D6" s="2"/>
    </row>
    <row r="7" spans="2:7" ht="15.75">
      <c r="B7" s="2"/>
      <c r="C7" s="1"/>
      <c r="D7" s="2"/>
    </row>
    <row r="8" spans="2:7" ht="16.5" thickBot="1">
      <c r="B8" s="2"/>
      <c r="C8" s="1"/>
      <c r="D8" s="2"/>
    </row>
    <row r="9" spans="2:7" ht="15.75">
      <c r="B9" s="2"/>
      <c r="C9" s="42"/>
      <c r="D9" s="9" t="s">
        <v>3</v>
      </c>
    </row>
    <row r="10" spans="2:7" ht="16.5" thickBot="1">
      <c r="B10" s="2"/>
      <c r="C10" s="43"/>
      <c r="D10" s="44">
        <v>45291</v>
      </c>
    </row>
    <row r="11" spans="2:7" ht="16.5" thickTop="1">
      <c r="B11" s="2"/>
      <c r="C11" s="45"/>
      <c r="D11" s="46"/>
    </row>
    <row r="12" spans="2:7" ht="15.75">
      <c r="B12" s="2"/>
      <c r="C12" s="14" t="s">
        <v>104</v>
      </c>
      <c r="D12" s="47"/>
    </row>
    <row r="13" spans="2:7" ht="16.5">
      <c r="B13" s="2"/>
      <c r="C13" s="48" t="s">
        <v>105</v>
      </c>
      <c r="D13" s="26">
        <f>D14+D19</f>
        <v>19690832.359999999</v>
      </c>
    </row>
    <row r="14" spans="2:7">
      <c r="B14" s="2"/>
      <c r="C14" s="21" t="s">
        <v>106</v>
      </c>
      <c r="D14" s="26">
        <f>SUM(D15:D18)</f>
        <v>19382042.23</v>
      </c>
    </row>
    <row r="15" spans="2:7">
      <c r="B15" s="2"/>
      <c r="C15" s="49" t="s">
        <v>107</v>
      </c>
      <c r="D15" s="23"/>
    </row>
    <row r="16" spans="2:7">
      <c r="B16" s="2"/>
      <c r="C16" s="49" t="s">
        <v>108</v>
      </c>
      <c r="D16" s="23">
        <v>19382042.23</v>
      </c>
    </row>
    <row r="17" spans="2:4">
      <c r="B17" s="2"/>
      <c r="C17" s="49" t="s">
        <v>109</v>
      </c>
      <c r="D17" s="23"/>
    </row>
    <row r="18" spans="2:4">
      <c r="B18" s="2"/>
      <c r="C18" s="49" t="s">
        <v>110</v>
      </c>
      <c r="D18" s="23"/>
    </row>
    <row r="19" spans="2:4">
      <c r="B19" s="2"/>
      <c r="C19" s="21" t="s">
        <v>111</v>
      </c>
      <c r="D19" s="26">
        <f>SUM(D20:D25)</f>
        <v>308790.13</v>
      </c>
    </row>
    <row r="20" spans="2:4">
      <c r="B20" s="50"/>
      <c r="C20" s="49" t="s">
        <v>112</v>
      </c>
      <c r="D20" s="23">
        <v>46433.68</v>
      </c>
    </row>
    <row r="21" spans="2:4">
      <c r="B21" s="50"/>
      <c r="C21" s="49" t="s">
        <v>113</v>
      </c>
      <c r="D21" s="23">
        <v>127081.89</v>
      </c>
    </row>
    <row r="22" spans="2:4">
      <c r="B22" s="50"/>
      <c r="C22" s="49" t="s">
        <v>114</v>
      </c>
      <c r="D22" s="23">
        <v>12238.7</v>
      </c>
    </row>
    <row r="23" spans="2:4">
      <c r="B23" s="50"/>
      <c r="C23" s="49" t="s">
        <v>115</v>
      </c>
      <c r="D23" s="23">
        <v>66000</v>
      </c>
    </row>
    <row r="24" spans="2:4">
      <c r="B24" s="50"/>
      <c r="C24" s="49" t="s">
        <v>116</v>
      </c>
      <c r="D24" s="23">
        <v>57035.86</v>
      </c>
    </row>
    <row r="25" spans="2:4">
      <c r="B25" s="50"/>
      <c r="C25" s="49" t="s">
        <v>117</v>
      </c>
      <c r="D25" s="23"/>
    </row>
    <row r="26" spans="2:4" ht="16.5">
      <c r="B26" s="2"/>
      <c r="C26" s="48" t="s">
        <v>118</v>
      </c>
      <c r="D26" s="23">
        <f>-1592314.13-3827880.3</f>
        <v>-5420194.4299999997</v>
      </c>
    </row>
    <row r="27" spans="2:4" ht="16.5">
      <c r="B27" s="2"/>
      <c r="C27" s="48" t="s">
        <v>119</v>
      </c>
      <c r="D27" s="23">
        <v>129158427.73999999</v>
      </c>
    </row>
    <row r="28" spans="2:4" ht="16.5">
      <c r="B28" s="2"/>
      <c r="C28" s="51" t="s">
        <v>120</v>
      </c>
      <c r="D28" s="26">
        <f>SUM(D29:D32)</f>
        <v>-136010273.90000001</v>
      </c>
    </row>
    <row r="29" spans="2:4">
      <c r="B29" s="2"/>
      <c r="C29" s="21" t="s">
        <v>121</v>
      </c>
      <c r="D29" s="23">
        <f>-123816603.64-244113.12</f>
        <v>-124060716.76000001</v>
      </c>
    </row>
    <row r="30" spans="2:4">
      <c r="B30" s="2"/>
      <c r="C30" s="33" t="s">
        <v>122</v>
      </c>
      <c r="D30" s="23">
        <v>-4902164.5</v>
      </c>
    </row>
    <row r="31" spans="2:4">
      <c r="B31" s="2"/>
      <c r="C31" s="33" t="s">
        <v>123</v>
      </c>
      <c r="D31" s="23"/>
    </row>
    <row r="32" spans="2:4">
      <c r="B32" s="2"/>
      <c r="C32" s="33" t="s">
        <v>124</v>
      </c>
      <c r="D32" s="23">
        <v>-7047392.6399999997</v>
      </c>
    </row>
    <row r="33" spans="2:4" ht="16.5">
      <c r="B33" s="2"/>
      <c r="C33" s="52" t="s">
        <v>125</v>
      </c>
      <c r="D33" s="26">
        <f>SUM(D34:D36)</f>
        <v>55272122.350000001</v>
      </c>
    </row>
    <row r="34" spans="2:4">
      <c r="B34" s="2"/>
      <c r="C34" s="33" t="s">
        <v>126</v>
      </c>
      <c r="D34" s="23">
        <v>1523681.94</v>
      </c>
    </row>
    <row r="35" spans="2:4">
      <c r="B35" s="2"/>
      <c r="C35" s="33" t="s">
        <v>127</v>
      </c>
      <c r="D35" s="23">
        <v>53465857.670000002</v>
      </c>
    </row>
    <row r="36" spans="2:4">
      <c r="B36" s="2"/>
      <c r="C36" s="33" t="s">
        <v>128</v>
      </c>
      <c r="D36" s="23">
        <v>282582.74</v>
      </c>
    </row>
    <row r="37" spans="2:4" ht="16.5">
      <c r="B37" s="2"/>
      <c r="C37" s="52" t="s">
        <v>129</v>
      </c>
      <c r="D37" s="53">
        <f>D38+D39+D40</f>
        <v>-18009542.310000002</v>
      </c>
    </row>
    <row r="38" spans="2:4">
      <c r="B38" s="2"/>
      <c r="C38" s="33" t="s">
        <v>130</v>
      </c>
      <c r="D38" s="23">
        <v>-13525858.640000001</v>
      </c>
    </row>
    <row r="39" spans="2:4">
      <c r="B39" s="2"/>
      <c r="C39" s="33" t="s">
        <v>131</v>
      </c>
      <c r="D39" s="23">
        <v>-4483683.67</v>
      </c>
    </row>
    <row r="40" spans="2:4">
      <c r="B40" s="2"/>
      <c r="C40" s="33" t="s">
        <v>132</v>
      </c>
      <c r="D40" s="23"/>
    </row>
    <row r="41" spans="2:4" ht="16.5">
      <c r="B41" s="2"/>
      <c r="C41" s="52" t="s">
        <v>133</v>
      </c>
      <c r="D41" s="26">
        <f>SUM(D42:D45)</f>
        <v>-21713236.029999997</v>
      </c>
    </row>
    <row r="42" spans="2:4">
      <c r="B42" s="2"/>
      <c r="C42" s="33" t="s">
        <v>134</v>
      </c>
      <c r="D42" s="23">
        <v>-17843892.579999998</v>
      </c>
    </row>
    <row r="43" spans="2:4">
      <c r="B43" s="2"/>
      <c r="C43" s="33" t="s">
        <v>135</v>
      </c>
      <c r="D43" s="23">
        <v>-5252300.5</v>
      </c>
    </row>
    <row r="44" spans="2:4">
      <c r="B44" s="2"/>
      <c r="C44" s="33" t="s">
        <v>136</v>
      </c>
      <c r="D44" s="23">
        <v>1383445.52</v>
      </c>
    </row>
    <row r="45" spans="2:4">
      <c r="B45" s="2"/>
      <c r="C45" s="33" t="s">
        <v>137</v>
      </c>
      <c r="D45" s="23">
        <v>-488.47</v>
      </c>
    </row>
    <row r="46" spans="2:4" ht="16.5">
      <c r="B46" s="2"/>
      <c r="C46" s="52" t="s">
        <v>138</v>
      </c>
      <c r="D46" s="26">
        <f>SUM(D47:D49)</f>
        <v>-14419610.190000001</v>
      </c>
    </row>
    <row r="47" spans="2:4">
      <c r="B47" s="2"/>
      <c r="C47" s="33" t="s">
        <v>139</v>
      </c>
      <c r="D47" s="23">
        <v>-225174.16</v>
      </c>
    </row>
    <row r="48" spans="2:4">
      <c r="B48" s="2"/>
      <c r="C48" s="33" t="s">
        <v>140</v>
      </c>
      <c r="D48" s="23">
        <v>-701047.47</v>
      </c>
    </row>
    <row r="49" spans="2:4">
      <c r="B49" s="2"/>
      <c r="C49" s="33" t="s">
        <v>141</v>
      </c>
      <c r="D49" s="23">
        <v>-13493388.560000001</v>
      </c>
    </row>
    <row r="50" spans="2:4" ht="16.5">
      <c r="B50" s="2"/>
      <c r="C50" s="52" t="s">
        <v>142</v>
      </c>
      <c r="D50" s="23">
        <v>10367393.98</v>
      </c>
    </row>
    <row r="51" spans="2:4" ht="16.5">
      <c r="B51" s="2"/>
      <c r="C51" s="52" t="s">
        <v>143</v>
      </c>
      <c r="D51" s="23">
        <v>1843495.54</v>
      </c>
    </row>
    <row r="52" spans="2:4" ht="16.5">
      <c r="B52" s="2"/>
      <c r="C52" s="52" t="s">
        <v>144</v>
      </c>
      <c r="D52" s="26">
        <f>SUM(D53:D54)</f>
        <v>1001761.53</v>
      </c>
    </row>
    <row r="53" spans="2:4">
      <c r="B53" s="2"/>
      <c r="C53" s="33" t="s">
        <v>145</v>
      </c>
      <c r="D53" s="23">
        <v>367818.37</v>
      </c>
    </row>
    <row r="54" spans="2:4">
      <c r="B54" s="2"/>
      <c r="C54" s="33" t="s">
        <v>146</v>
      </c>
      <c r="D54" s="23">
        <v>633943.16</v>
      </c>
    </row>
    <row r="55" spans="2:4" ht="16.5">
      <c r="B55" s="2"/>
      <c r="C55" s="52" t="s">
        <v>147</v>
      </c>
      <c r="D55" s="37">
        <f>SUM(D56:D57)</f>
        <v>0</v>
      </c>
    </row>
    <row r="56" spans="2:4">
      <c r="B56" s="2"/>
      <c r="C56" s="33" t="s">
        <v>148</v>
      </c>
      <c r="D56" s="23"/>
    </row>
    <row r="57" spans="2:4">
      <c r="B57" s="2"/>
      <c r="C57" s="33" t="s">
        <v>149</v>
      </c>
      <c r="D57" s="23"/>
    </row>
    <row r="58" spans="2:4" ht="16.5">
      <c r="B58" s="2"/>
      <c r="C58" s="54" t="s">
        <v>150</v>
      </c>
      <c r="D58" s="55">
        <f>D13+D26+D27+D28+D33+D37+D41+D46+D50+D51+D52+D55</f>
        <v>21761176.639999982</v>
      </c>
    </row>
    <row r="59" spans="2:4" ht="16.5">
      <c r="B59" s="2"/>
      <c r="C59" s="56" t="s">
        <v>151</v>
      </c>
      <c r="D59" s="38">
        <f>D60+D63+D66</f>
        <v>2538867.54</v>
      </c>
    </row>
    <row r="60" spans="2:4">
      <c r="B60" s="2"/>
      <c r="C60" s="33" t="s">
        <v>152</v>
      </c>
      <c r="D60" s="26">
        <f>SUM(D61:D62)</f>
        <v>0</v>
      </c>
    </row>
    <row r="61" spans="2:4">
      <c r="B61" s="2"/>
      <c r="C61" s="33" t="s">
        <v>153</v>
      </c>
      <c r="D61" s="23"/>
    </row>
    <row r="62" spans="2:4">
      <c r="B62" s="2"/>
      <c r="C62" s="33" t="s">
        <v>154</v>
      </c>
      <c r="D62" s="23"/>
    </row>
    <row r="63" spans="2:4">
      <c r="B63" s="2"/>
      <c r="C63" s="33" t="s">
        <v>155</v>
      </c>
      <c r="D63" s="26">
        <f>SUM(D64:D65)</f>
        <v>2538867.54</v>
      </c>
    </row>
    <row r="64" spans="2:4">
      <c r="B64" s="2"/>
      <c r="C64" s="33" t="s">
        <v>156</v>
      </c>
      <c r="D64" s="23"/>
    </row>
    <row r="65" spans="2:4">
      <c r="B65" s="2"/>
      <c r="C65" s="33" t="s">
        <v>157</v>
      </c>
      <c r="D65" s="23">
        <v>2538867.54</v>
      </c>
    </row>
    <row r="66" spans="2:4">
      <c r="B66" s="2"/>
      <c r="C66" s="33" t="s">
        <v>158</v>
      </c>
      <c r="D66" s="57"/>
    </row>
    <row r="67" spans="2:4" ht="16.5">
      <c r="B67" s="2"/>
      <c r="C67" s="52" t="s">
        <v>159</v>
      </c>
      <c r="D67" s="38">
        <f>SUM(D68:D70)</f>
        <v>-14083.29</v>
      </c>
    </row>
    <row r="68" spans="2:4">
      <c r="B68" s="2"/>
      <c r="C68" s="33" t="s">
        <v>160</v>
      </c>
      <c r="D68" s="23"/>
    </row>
    <row r="69" spans="2:4">
      <c r="B69" s="2"/>
      <c r="C69" s="33" t="s">
        <v>161</v>
      </c>
      <c r="D69" s="23">
        <v>-14083.29</v>
      </c>
    </row>
    <row r="70" spans="2:4">
      <c r="B70" s="2"/>
      <c r="C70" s="33" t="s">
        <v>162</v>
      </c>
      <c r="D70" s="23"/>
    </row>
    <row r="71" spans="2:4" ht="16.5">
      <c r="B71" s="2"/>
      <c r="C71" s="52" t="s">
        <v>163</v>
      </c>
      <c r="D71" s="38">
        <f>SUM(D72:D73)</f>
        <v>0</v>
      </c>
    </row>
    <row r="72" spans="2:4">
      <c r="B72" s="2"/>
      <c r="C72" s="33" t="s">
        <v>164</v>
      </c>
      <c r="D72" s="23"/>
    </row>
    <row r="73" spans="2:4">
      <c r="B73" s="2"/>
      <c r="C73" s="33" t="s">
        <v>165</v>
      </c>
      <c r="D73" s="23"/>
    </row>
    <row r="74" spans="2:4" ht="16.5">
      <c r="B74" s="2"/>
      <c r="C74" s="52" t="s">
        <v>166</v>
      </c>
      <c r="D74" s="23"/>
    </row>
    <row r="75" spans="2:4" ht="16.5">
      <c r="B75" s="2"/>
      <c r="C75" s="52" t="s">
        <v>167</v>
      </c>
      <c r="D75" s="26">
        <f>SUM(D76:D77)</f>
        <v>0</v>
      </c>
    </row>
    <row r="76" spans="2:4">
      <c r="B76" s="2"/>
      <c r="C76" s="33" t="s">
        <v>145</v>
      </c>
      <c r="D76" s="23"/>
    </row>
    <row r="77" spans="2:4">
      <c r="B77" s="2"/>
      <c r="C77" s="33" t="s">
        <v>168</v>
      </c>
      <c r="D77" s="58"/>
    </row>
    <row r="78" spans="2:4" ht="16.5">
      <c r="B78" s="2"/>
      <c r="C78" s="59" t="s">
        <v>169</v>
      </c>
      <c r="D78" s="55">
        <f>D59+D67+D71+D74+D75</f>
        <v>2524784.25</v>
      </c>
    </row>
    <row r="79" spans="2:4" ht="16.5">
      <c r="B79" s="2"/>
      <c r="C79" s="59" t="s">
        <v>170</v>
      </c>
      <c r="D79" s="55">
        <f>D58+D78</f>
        <v>24285960.889999982</v>
      </c>
    </row>
    <row r="80" spans="2:4" ht="16.5">
      <c r="B80" s="2"/>
      <c r="C80" s="52" t="s">
        <v>171</v>
      </c>
      <c r="D80" s="70">
        <f>-103744.3-57773.02</f>
        <v>-161517.32</v>
      </c>
    </row>
    <row r="81" spans="2:4" ht="16.5">
      <c r="B81" s="2"/>
      <c r="C81" s="59" t="s">
        <v>172</v>
      </c>
      <c r="D81" s="55">
        <f>D79+D80</f>
        <v>24124443.569999982</v>
      </c>
    </row>
    <row r="82" spans="2:4" ht="16.5">
      <c r="B82" s="2"/>
      <c r="C82" s="30"/>
      <c r="D82" s="38"/>
    </row>
    <row r="83" spans="2:4" ht="15.75">
      <c r="B83" s="2"/>
      <c r="C83" s="35" t="s">
        <v>173</v>
      </c>
      <c r="D83" s="26"/>
    </row>
    <row r="84" spans="2:4" ht="16.5">
      <c r="B84" s="2"/>
      <c r="C84" s="52" t="s">
        <v>174</v>
      </c>
      <c r="D84" s="70"/>
    </row>
    <row r="85" spans="2:4" ht="17.25" thickBot="1">
      <c r="B85" s="2"/>
      <c r="C85" s="52"/>
      <c r="D85" s="60"/>
    </row>
    <row r="86" spans="2:4" ht="19.5" thickTop="1" thickBot="1">
      <c r="B86" s="2"/>
      <c r="C86" s="61" t="s">
        <v>175</v>
      </c>
      <c r="D86" s="62">
        <f>D81+D84</f>
        <v>24124443.569999982</v>
      </c>
    </row>
    <row r="87" spans="2:4">
      <c r="B87" s="2"/>
      <c r="C87" s="63"/>
      <c r="D87" s="3"/>
    </row>
    <row r="88" spans="2:4">
      <c r="B88" s="2"/>
      <c r="C88" s="64" t="s">
        <v>176</v>
      </c>
      <c r="D88" s="5"/>
    </row>
    <row r="89" spans="2:4">
      <c r="B89" s="2"/>
      <c r="C89" s="64"/>
      <c r="D89" s="3"/>
    </row>
    <row r="90" spans="2:4">
      <c r="B90" s="2"/>
      <c r="C90" s="2"/>
      <c r="D90" s="3"/>
    </row>
    <row r="91" spans="2:4">
      <c r="B91" s="74" t="s">
        <v>177</v>
      </c>
      <c r="C91" s="75"/>
      <c r="D91" s="65">
        <f>SUM(D92:D94)</f>
        <v>446247.9</v>
      </c>
    </row>
    <row r="92" spans="2:4">
      <c r="B92" s="76" t="s">
        <v>178</v>
      </c>
      <c r="C92" s="77"/>
      <c r="D92" s="22">
        <v>453146.87</v>
      </c>
    </row>
    <row r="93" spans="2:4">
      <c r="B93" s="66" t="s">
        <v>179</v>
      </c>
      <c r="C93" s="67"/>
      <c r="D93" s="68"/>
    </row>
    <row r="94" spans="2:4">
      <c r="B94" s="76" t="s">
        <v>180</v>
      </c>
      <c r="C94" s="77"/>
      <c r="D94" s="69">
        <v>-6898.97</v>
      </c>
    </row>
    <row r="95" spans="2:4">
      <c r="B95" s="2"/>
      <c r="C95" s="2"/>
      <c r="D95" s="2"/>
    </row>
    <row r="96" spans="2:4" ht="36.75" customHeight="1">
      <c r="B96" s="2"/>
      <c r="C96" s="78" t="s">
        <v>181</v>
      </c>
      <c r="D96" s="78"/>
    </row>
    <row r="97" spans="2:4">
      <c r="B97" s="2"/>
      <c r="C97" s="2"/>
      <c r="D97" s="2"/>
    </row>
    <row r="98" spans="2:4">
      <c r="B98" s="2"/>
      <c r="C98" s="2"/>
      <c r="D98" s="2"/>
    </row>
  </sheetData>
  <mergeCells count="5">
    <mergeCell ref="B91:C91"/>
    <mergeCell ref="B92:C92"/>
    <mergeCell ref="B94:C94"/>
    <mergeCell ref="C96:D96"/>
    <mergeCell ref="C3:G3"/>
  </mergeCells>
  <conditionalFormatting sqref="D56 D61:D62 D64 D66 D15:D18 D27 D50 D20:D24">
    <cfRule type="cellIs" dxfId="6" priority="31" stopIfTrue="1" operator="lessThan">
      <formula>0</formula>
    </cfRule>
  </conditionalFormatting>
  <conditionalFormatting sqref="D57 D68 D70 D47 D45">
    <cfRule type="cellIs" dxfId="5" priority="32" stopIfTrue="1" operator="greaterThan">
      <formula>0</formula>
    </cfRule>
  </conditionalFormatting>
  <conditionalFormatting sqref="D31:D32">
    <cfRule type="cellIs" dxfId="4" priority="19" stopIfTrue="1" operator="greaterThan">
      <formula>0</formula>
    </cfRule>
  </conditionalFormatting>
  <conditionalFormatting sqref="D25">
    <cfRule type="cellIs" dxfId="3" priority="7" stopIfTrue="1" operator="lessThan">
      <formula>0</formula>
    </cfRule>
  </conditionalFormatting>
  <conditionalFormatting sqref="D38:D39">
    <cfRule type="cellIs" dxfId="2" priority="3" stopIfTrue="1" operator="greaterThan">
      <formula>0</formula>
    </cfRule>
  </conditionalFormatting>
  <conditionalFormatting sqref="D42:D43">
    <cfRule type="cellIs" dxfId="1" priority="2" stopIfTrue="1" operator="greaterThan">
      <formula>0</formula>
    </cfRule>
  </conditionalFormatting>
  <conditionalFormatting sqref="D48:D49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430286-F1AC-4DFD-8F63-E11E10112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47855D-F2AA-4527-9B2F-A9C510198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19EFB7-71EA-4945-8AD1-8A8656A4F9A0}">
  <ds:schemaRefs>
    <ds:schemaRef ds:uri="e4b73361-b4d4-4302-9756-11c2890942ab"/>
    <ds:schemaRef ds:uri="http://www.w3.org/XML/1998/namespace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PyG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2025-02-11T08:47:05Z</dcterms:created>
  <dcterms:modified xsi:type="dcterms:W3CDTF">2025-02-11T08:47:33Z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