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BALANCE" sheetId="1" r:id="rId1"/>
    <sheet name="PY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2" l="1"/>
  <c r="C67" i="2"/>
  <c r="C63" i="2"/>
  <c r="C59" i="2"/>
  <c r="C56" i="2"/>
  <c r="C55" i="2" s="1"/>
  <c r="C74" i="2" s="1"/>
  <c r="C51" i="2"/>
  <c r="C48" i="2"/>
  <c r="C42" i="2"/>
  <c r="C37" i="2"/>
  <c r="C33" i="2"/>
  <c r="C29" i="2"/>
  <c r="C25" i="2"/>
  <c r="C24" i="2" s="1"/>
  <c r="C17" i="2"/>
  <c r="C15" i="2" s="1"/>
  <c r="C12" i="2"/>
  <c r="C10" i="2"/>
  <c r="E58" i="1"/>
  <c r="E52" i="1"/>
  <c r="E49" i="1" s="1"/>
  <c r="E40" i="1"/>
  <c r="E34" i="1" s="1"/>
  <c r="E35" i="1"/>
  <c r="E29" i="1"/>
  <c r="E10" i="1"/>
  <c r="E14" i="1"/>
  <c r="C56" i="1"/>
  <c r="C48" i="1"/>
  <c r="C44" i="1"/>
  <c r="C42" i="1"/>
  <c r="C40" i="1"/>
  <c r="C33" i="1"/>
  <c r="C22" i="1"/>
  <c r="C19" i="1"/>
  <c r="C15" i="1"/>
  <c r="C9" i="1"/>
  <c r="C8" i="1" s="1"/>
  <c r="C9" i="2" l="1"/>
  <c r="C54" i="2" s="1"/>
  <c r="C75" i="2" s="1"/>
  <c r="C77" i="2" s="1"/>
  <c r="C82" i="2" s="1"/>
  <c r="E68" i="1"/>
  <c r="C31" i="1"/>
  <c r="C68" i="1"/>
</calcChain>
</file>

<file path=xl/sharedStrings.xml><?xml version="1.0" encoding="utf-8"?>
<sst xmlns="http://schemas.openxmlformats.org/spreadsheetml/2006/main" count="188" uniqueCount="175">
  <si>
    <t>SOCIEDAD: EMPRESA MUNICIPAL DE LA VIVIENDA Y SUELO DE MADRID S.A.</t>
  </si>
  <si>
    <t>ACTIVO</t>
  </si>
  <si>
    <t>A) ACTIVO NO CORRIENTE</t>
  </si>
  <si>
    <t xml:space="preserve">     I. Inmovilizado intangible</t>
  </si>
  <si>
    <t xml:space="preserve">              1. Desarrollo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</si>
  <si>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</si>
  <si>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</si>
  <si>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</si>
  <si>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</si>
  <si>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</si>
  <si>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</si>
  <si>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</si>
  <si>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</si>
  <si>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</si>
  <si>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</si>
  <si>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</si>
  <si>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</si>
  <si>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</si>
  <si>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</si>
  <si>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</si>
  <si>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</si>
  <si>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        5. Inv.financ. en Empresas Municipales, OOAA y Ayto</t>
  </si>
  <si>
    <t xml:space="preserve">              6. Otros activos financieros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</si>
  <si>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</si>
  <si>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</si>
  <si>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</si>
  <si>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</si>
  <si>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</si>
  <si>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</si>
  <si>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</si>
  <si>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</si>
  <si>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</si>
  <si>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 6. Anticipos a proveedores</t>
  </si>
  <si>
    <t xml:space="preserve">     III. Deudores comerciales y otras cuentas a cobrar</t>
  </si>
  <si>
    <t xml:space="preserve">              1. Clientes por ventas y prestaciones de servicios</t>
  </si>
  <si>
    <t xml:space="preserve">              2. Ayuntamiento, OOAA, Empr.Municipales, deudores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</si>
  <si>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</si>
  <si>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</si>
  <si>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</si>
  <si>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</si>
  <si>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</si>
  <si>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</si>
  <si>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</si>
  <si>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</si>
  <si>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</si>
  <si>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</si>
  <si>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</si>
  <si>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REAL</t>
  </si>
  <si>
    <t>PATRIMONIO NETO Y PASIVO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</si>
  <si>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</si>
  <si>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</si>
  <si>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</si>
  <si>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</si>
  <si>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</si>
  <si>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</si>
  <si>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</si>
  <si>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</si>
  <si>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</si>
  <si>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</si>
  <si>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</si>
  <si>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</si>
  <si>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</si>
  <si>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</si>
  <si>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</si>
  <si>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</si>
  <si>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 xml:space="preserve">     I. Activos financieros disponibles venta</t>
  </si>
  <si>
    <t xml:space="preserve">    II. Operaciones de cobertura</t>
  </si>
  <si>
    <t xml:space="preserve">   III. Otros</t>
  </si>
  <si>
    <t>A-3) Subvenciones, donaciones y legados recibidos</t>
  </si>
  <si>
    <t xml:space="preserve">     I. Subvenciones de capital del Ayuntamiento</t>
  </si>
  <si>
    <t xml:space="preserve">    II. Otras subvenciones de capital</t>
  </si>
  <si>
    <t xml:space="preserve">   III. Adscripción de bienes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</si>
  <si>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</si>
  <si>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</si>
  <si>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</si>
  <si>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</si>
  <si>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</si>
  <si>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</t>
  </si>
  <si>
    <t xml:space="preserve">    II. Deudas a largo plazo</t>
  </si>
  <si>
    <t xml:space="preserve">         1. Deudas con entidades de credito</t>
  </si>
  <si>
    <t xml:space="preserve">         2. Acreedores por arrendamiento financiero</t>
  </si>
  <si>
    <t xml:space="preserve">         3. Derivados</t>
  </si>
  <si>
    <t xml:space="preserve">         4. Otros pasivos financieros</t>
  </si>
  <si>
    <t xml:space="preserve">   III. Deudas con el Ayto., OOAA, Empr.Munic. a LP</t>
  </si>
  <si>
    <t xml:space="preserve">   IV. Pasivos por impuesto diferido</t>
  </si>
  <si>
    <t xml:space="preserve">   V. Periodificaciones a largo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</si>
  <si>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</si>
  <si>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</si>
  <si>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</si>
  <si>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</si>
  <si>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IV. Deudas con el Ayto., OOAA, Empr.Munic. a CP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</si>
  <si>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</si>
  <si>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</si>
  <si>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</si>
  <si>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</si>
  <si>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</si>
  <si>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</si>
  <si>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</si>
  <si>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</si>
  <si>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</si>
  <si>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PATRIMONIO NETO Y PASIVO (A+B+C)</t>
  </si>
  <si>
    <t>BALANCE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</si>
  <si>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</si>
  <si>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</si>
  <si>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</si>
  <si>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</si>
  <si>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</si>
  <si>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</si>
  <si>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</si>
  <si>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</si>
  <si>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Encargo EMVS Fondos europeos y nuevas convocatorias</t>
  </si>
  <si>
    <t xml:space="preserve"> - Oficina Verde</t>
  </si>
  <si>
    <t xml:space="preserve"> - Finalizacion expedientes 2013-2016</t>
  </si>
  <si>
    <t xml:space="preserve"> - Plan Madre  2018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</si>
  <si>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</si>
  <si>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</si>
  <si>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</si>
  <si>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</si>
  <si>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</si>
  <si>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</si>
  <si>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</si>
  <si>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</si>
  <si>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</si>
  <si>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</si>
  <si>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</si>
  <si>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</si>
  <si>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</si>
  <si>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</si>
  <si>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</si>
  <si>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</si>
  <si>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</si>
  <si>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</si>
  <si>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</si>
  <si>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</si>
  <si>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</si>
  <si>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</si>
  <si>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</si>
  <si>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</si>
  <si>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</si>
  <si>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</si>
  <si>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</si>
  <si>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</si>
  <si>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</si>
  <si>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</si>
  <si>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</si>
  <si>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</si>
  <si>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</si>
  <si>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</si>
  <si>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</si>
  <si>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</si>
  <si>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</si>
  <si>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</si>
  <si>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</si>
  <si>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</si>
  <si>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</si>
  <si>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</si>
  <si>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</si>
  <si>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</si>
  <si>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</si>
  <si>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</si>
  <si>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</si>
  <si>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</si>
  <si>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</si>
  <si>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</si>
  <si>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</si>
  <si>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</si>
  <si>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</si>
  <si>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</si>
  <si>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</si>
  <si>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</si>
  <si>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</si>
  <si>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</si>
  <si>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</si>
  <si>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PRESUPUESTO DE EXPLOTACIÓN. CUENTA DE PÉRDIDAS Y GANANCIAS</t>
  </si>
  <si>
    <t>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</si>
</sst>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1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 Narrow"/>
      <family val="2"/>
    </font>
    <font>
      <b/>
      <u/>
      <sz val="14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4" fontId="1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3" fontId="4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6" fillId="4" borderId="10" xfId="0" applyNumberFormat="1" applyFont="1" applyFill="1" applyBorder="1" applyAlignment="1">
      <alignment vertical="center"/>
    </xf>
    <xf numFmtId="4" fontId="6" fillId="4" borderId="10" xfId="0" applyNumberFormat="1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10" fillId="0" borderId="20" xfId="0" applyNumberFormat="1" applyFont="1" applyBorder="1" applyAlignment="1">
      <alignment vertical="center"/>
    </xf>
    <xf numFmtId="4" fontId="6" fillId="3" borderId="13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8"/>
  <sheetViews>
    <sheetView tabSelected="1" workbookViewId="0">
      <selection activeCell="B2" sqref="B2"/>
    </sheetView>
  </sheetViews>
  <sheetFormatPr baseColWidth="10" defaultRowHeight="15" x14ac:dyDescent="0.25"/>
  <cols>
    <col min="2" max="2" width="73.28515625" bestFit="1" customWidth="1"/>
    <col min="3" max="3" width="19.140625" bestFit="1" customWidth="1"/>
    <col min="4" max="4" width="49.140625" bestFit="1" customWidth="1"/>
    <col min="5" max="5" width="19.140625" bestFit="1" customWidth="1"/>
  </cols>
  <sheetData>
    <row r="2" spans="2:5" ht="18" x14ac:dyDescent="0.25">
      <c r="B2" s="38" t="s">
        <v>101</v>
      </c>
    </row>
    <row r="3" spans="2:5" ht="15.75" x14ac:dyDescent="0.25">
      <c r="B3" s="1" t="s">
        <v>0</v>
      </c>
    </row>
    <row r="4" spans="2:5" ht="16.5" thickBot="1" x14ac:dyDescent="0.3">
      <c r="B4" s="2"/>
    </row>
    <row r="5" spans="2:5" ht="15.75" x14ac:dyDescent="0.25">
      <c r="B5" s="58" t="s">
        <v>1</v>
      </c>
      <c r="C5" s="12" t="s">
        <v>47</v>
      </c>
      <c r="D5" s="60" t="s">
        <v>48</v>
      </c>
      <c r="E5" s="12" t="s">
        <v>47</v>
      </c>
    </row>
    <row r="6" spans="2:5" ht="16.5" thickBot="1" x14ac:dyDescent="0.3">
      <c r="B6" s="59"/>
      <c r="C6" s="13">
        <v>45107</v>
      </c>
      <c r="D6" s="59"/>
      <c r="E6" s="31">
        <v>45107</v>
      </c>
    </row>
    <row r="7" spans="2:5" ht="15.75" thickTop="1" x14ac:dyDescent="0.25">
      <c r="B7" s="3"/>
      <c r="C7" s="14"/>
      <c r="D7" s="21"/>
      <c r="E7" s="14"/>
    </row>
    <row r="8" spans="2:5" ht="15.75" x14ac:dyDescent="0.25">
      <c r="B8" s="4" t="s">
        <v>2</v>
      </c>
      <c r="C8" s="15">
        <f>C9+C15+C19+C22+C29</f>
        <v>881161282.55999994</v>
      </c>
      <c r="D8" s="22" t="s">
        <v>49</v>
      </c>
      <c r="E8" s="15">
        <v>1144295235.0999999</v>
      </c>
    </row>
    <row r="9" spans="2:5" ht="16.5" x14ac:dyDescent="0.25">
      <c r="B9" s="5" t="s">
        <v>3</v>
      </c>
      <c r="C9" s="16">
        <f>SUM(C10:C14)</f>
        <v>625550.91</v>
      </c>
      <c r="D9" s="23" t="s">
        <v>50</v>
      </c>
      <c r="E9" s="16">
        <v>289258221.18000001</v>
      </c>
    </row>
    <row r="10" spans="2:5" ht="16.5" x14ac:dyDescent="0.25">
      <c r="B10" s="6" t="s">
        <v>4</v>
      </c>
      <c r="C10" s="17"/>
      <c r="D10" s="24" t="s">
        <v>51</v>
      </c>
      <c r="E10" s="16">
        <f>+E11+E12</f>
        <v>147030142.5</v>
      </c>
    </row>
    <row r="11" spans="2:5" x14ac:dyDescent="0.25">
      <c r="B11" s="6" t="s">
        <v>5</v>
      </c>
      <c r="C11" s="17"/>
      <c r="D11" s="25" t="s">
        <v>52</v>
      </c>
      <c r="E11" s="17">
        <v>147030142.5</v>
      </c>
    </row>
    <row r="12" spans="2:5" x14ac:dyDescent="0.25">
      <c r="B12" s="6" t="s">
        <v>6</v>
      </c>
      <c r="C12" s="17"/>
      <c r="D12" s="25" t="s">
        <v>53</v>
      </c>
      <c r="E12" s="17"/>
    </row>
    <row r="13" spans="2:5" ht="16.5" x14ac:dyDescent="0.25">
      <c r="B13" s="6" t="s">
        <v>7</v>
      </c>
      <c r="C13" s="17">
        <v>625550.91</v>
      </c>
      <c r="D13" s="24" t="s">
        <v>54</v>
      </c>
      <c r="E13" s="17"/>
    </row>
    <row r="14" spans="2:5" ht="16.5" x14ac:dyDescent="0.25">
      <c r="B14" s="6" t="s">
        <v>8</v>
      </c>
      <c r="C14" s="17"/>
      <c r="D14" s="24" t="s">
        <v>55</v>
      </c>
      <c r="E14" s="16">
        <f>+E15+E16</f>
        <v>66074226.319999993</v>
      </c>
    </row>
    <row r="15" spans="2:5" ht="16.5" x14ac:dyDescent="0.25">
      <c r="B15" s="5" t="s">
        <v>9</v>
      </c>
      <c r="C15" s="16">
        <f>SUM(C16:C18)</f>
        <v>23662318.52</v>
      </c>
      <c r="D15" s="25" t="s">
        <v>56</v>
      </c>
      <c r="E15" s="17">
        <v>19224983.91</v>
      </c>
    </row>
    <row r="16" spans="2:5" x14ac:dyDescent="0.25">
      <c r="B16" s="6" t="s">
        <v>10</v>
      </c>
      <c r="C16" s="17">
        <v>20673660.379999999</v>
      </c>
      <c r="D16" s="26" t="s">
        <v>57</v>
      </c>
      <c r="E16" s="17">
        <v>46849242.409999996</v>
      </c>
    </row>
    <row r="17" spans="2:5" ht="16.5" x14ac:dyDescent="0.25">
      <c r="B17" s="6" t="s">
        <v>11</v>
      </c>
      <c r="C17" s="17">
        <v>2988658.1400000011</v>
      </c>
      <c r="D17" s="24" t="s">
        <v>58</v>
      </c>
      <c r="E17" s="16">
        <v>0</v>
      </c>
    </row>
    <row r="18" spans="2:5" x14ac:dyDescent="0.25">
      <c r="B18" s="6" t="s">
        <v>12</v>
      </c>
      <c r="C18" s="17"/>
      <c r="D18" s="26" t="s">
        <v>59</v>
      </c>
      <c r="E18" s="17"/>
    </row>
    <row r="19" spans="2:5" ht="16.5" x14ac:dyDescent="0.25">
      <c r="B19" s="5" t="s">
        <v>13</v>
      </c>
      <c r="C19" s="16">
        <f>SUM(C20:C21)</f>
        <v>849334416.13999999</v>
      </c>
      <c r="D19" s="25" t="s">
        <v>60</v>
      </c>
      <c r="E19" s="32"/>
    </row>
    <row r="20" spans="2:5" ht="16.5" x14ac:dyDescent="0.25">
      <c r="B20" s="6" t="s">
        <v>14</v>
      </c>
      <c r="C20" s="17">
        <v>254964558.15000001</v>
      </c>
      <c r="D20" s="27" t="s">
        <v>61</v>
      </c>
      <c r="E20" s="36">
        <v>62199432.729999997</v>
      </c>
    </row>
    <row r="21" spans="2:5" ht="16.5" x14ac:dyDescent="0.25">
      <c r="B21" s="6" t="s">
        <v>15</v>
      </c>
      <c r="C21" s="17">
        <v>594369857.99000001</v>
      </c>
      <c r="D21" s="24" t="s">
        <v>62</v>
      </c>
      <c r="E21" s="35">
        <v>13954419.629999984</v>
      </c>
    </row>
    <row r="22" spans="2:5" ht="16.5" x14ac:dyDescent="0.25">
      <c r="B22" s="5" t="s">
        <v>16</v>
      </c>
      <c r="C22" s="16">
        <f>SUM(C23:C28)</f>
        <v>7470792.2699999996</v>
      </c>
      <c r="D22" s="24" t="s">
        <v>63</v>
      </c>
      <c r="E22" s="17"/>
    </row>
    <row r="23" spans="2:5" x14ac:dyDescent="0.25">
      <c r="B23" s="6" t="s">
        <v>17</v>
      </c>
      <c r="C23" s="17"/>
      <c r="D23" s="21"/>
      <c r="E23" s="16"/>
    </row>
    <row r="24" spans="2:5" ht="15.75" x14ac:dyDescent="0.25">
      <c r="B24" s="6" t="s">
        <v>18</v>
      </c>
      <c r="C24" s="17">
        <v>4781088.75</v>
      </c>
      <c r="D24" s="23" t="s">
        <v>64</v>
      </c>
      <c r="E24" s="16"/>
    </row>
    <row r="25" spans="2:5" ht="16.5" x14ac:dyDescent="0.25">
      <c r="B25" s="6" t="s">
        <v>19</v>
      </c>
      <c r="C25" s="17"/>
      <c r="D25" s="27" t="s">
        <v>65</v>
      </c>
      <c r="E25" s="17"/>
    </row>
    <row r="26" spans="2:5" ht="16.5" x14ac:dyDescent="0.25">
      <c r="B26" s="6" t="s">
        <v>20</v>
      </c>
      <c r="C26" s="17"/>
      <c r="D26" s="27" t="s">
        <v>66</v>
      </c>
      <c r="E26" s="17"/>
    </row>
    <row r="27" spans="2:5" ht="16.5" x14ac:dyDescent="0.25">
      <c r="B27" s="6" t="s">
        <v>21</v>
      </c>
      <c r="C27" s="17"/>
      <c r="D27" s="24" t="s">
        <v>67</v>
      </c>
      <c r="E27" s="17"/>
    </row>
    <row r="28" spans="2:5" x14ac:dyDescent="0.25">
      <c r="B28" s="6" t="s">
        <v>22</v>
      </c>
      <c r="C28" s="17">
        <v>2689703.52</v>
      </c>
      <c r="D28" s="21"/>
      <c r="E28" s="16"/>
    </row>
    <row r="29" spans="2:5" ht="16.5" x14ac:dyDescent="0.25">
      <c r="B29" s="5" t="s">
        <v>23</v>
      </c>
      <c r="C29" s="17">
        <v>68204.72</v>
      </c>
      <c r="D29" s="23" t="s">
        <v>68</v>
      </c>
      <c r="E29" s="16">
        <f>+E30+E31+E32</f>
        <v>855037013.91999996</v>
      </c>
    </row>
    <row r="30" spans="2:5" ht="16.5" x14ac:dyDescent="0.25">
      <c r="B30" s="7"/>
      <c r="C30" s="16"/>
      <c r="D30" s="27" t="s">
        <v>69</v>
      </c>
      <c r="E30" s="17">
        <v>659128702.77999997</v>
      </c>
    </row>
    <row r="31" spans="2:5" ht="16.5" x14ac:dyDescent="0.25">
      <c r="B31" s="4" t="s">
        <v>24</v>
      </c>
      <c r="C31" s="15">
        <f>C32+C33+C40+C48+C55+C56</f>
        <v>362059196.22000003</v>
      </c>
      <c r="D31" s="27" t="s">
        <v>70</v>
      </c>
      <c r="E31" s="17">
        <v>17771421.649999999</v>
      </c>
    </row>
    <row r="32" spans="2:5" ht="16.5" x14ac:dyDescent="0.25">
      <c r="B32" s="5" t="s">
        <v>25</v>
      </c>
      <c r="C32" s="17"/>
      <c r="D32" s="24" t="s">
        <v>71</v>
      </c>
      <c r="E32" s="17">
        <v>178136889.48999998</v>
      </c>
    </row>
    <row r="33" spans="2:5" ht="16.5" x14ac:dyDescent="0.25">
      <c r="B33" s="8" t="s">
        <v>26</v>
      </c>
      <c r="C33" s="16">
        <f>SUM(C34:C39)</f>
        <v>26935398.510000002</v>
      </c>
      <c r="D33" s="28"/>
      <c r="E33" s="33"/>
    </row>
    <row r="34" spans="2:5" ht="15.75" x14ac:dyDescent="0.25">
      <c r="B34" s="6" t="s">
        <v>27</v>
      </c>
      <c r="C34" s="17"/>
      <c r="D34" s="22" t="s">
        <v>72</v>
      </c>
      <c r="E34" s="15">
        <f>+E35+E40+E45+E46+E47</f>
        <v>8653256.6400000006</v>
      </c>
    </row>
    <row r="35" spans="2:5" ht="16.5" x14ac:dyDescent="0.25">
      <c r="B35" s="6" t="s">
        <v>28</v>
      </c>
      <c r="C35" s="17">
        <v>26935398.510000002</v>
      </c>
      <c r="D35" s="24" t="s">
        <v>73</v>
      </c>
      <c r="E35" s="16">
        <f>+E36+E37+E38+E39</f>
        <v>2893794.24</v>
      </c>
    </row>
    <row r="36" spans="2:5" x14ac:dyDescent="0.25">
      <c r="B36" s="6" t="s">
        <v>29</v>
      </c>
      <c r="C36" s="17"/>
      <c r="D36" s="25" t="s">
        <v>74</v>
      </c>
      <c r="E36" s="17"/>
    </row>
    <row r="37" spans="2:5" x14ac:dyDescent="0.25">
      <c r="B37" s="6" t="s">
        <v>30</v>
      </c>
      <c r="C37" s="17"/>
      <c r="D37" s="25" t="s">
        <v>75</v>
      </c>
      <c r="E37" s="17"/>
    </row>
    <row r="38" spans="2:5" x14ac:dyDescent="0.25">
      <c r="B38" s="6" t="s">
        <v>31</v>
      </c>
      <c r="C38" s="17"/>
      <c r="D38" s="25" t="s">
        <v>76</v>
      </c>
      <c r="E38" s="17"/>
    </row>
    <row r="39" spans="2:5" x14ac:dyDescent="0.25">
      <c r="B39" s="6" t="s">
        <v>32</v>
      </c>
      <c r="C39" s="17"/>
      <c r="D39" s="25" t="s">
        <v>77</v>
      </c>
      <c r="E39" s="17">
        <v>2893794.24</v>
      </c>
    </row>
    <row r="40" spans="2:5" ht="16.5" x14ac:dyDescent="0.25">
      <c r="B40" s="8" t="s">
        <v>33</v>
      </c>
      <c r="C40" s="16">
        <f>SUM(C41:C47)</f>
        <v>114969478.85000001</v>
      </c>
      <c r="D40" s="24" t="s">
        <v>78</v>
      </c>
      <c r="E40" s="16">
        <f>+E41+E42+E43+E44</f>
        <v>3509303.92</v>
      </c>
    </row>
    <row r="41" spans="2:5" x14ac:dyDescent="0.25">
      <c r="B41" s="9" t="s">
        <v>34</v>
      </c>
      <c r="C41" s="17">
        <v>5869446.6299999999</v>
      </c>
      <c r="D41" s="25" t="s">
        <v>79</v>
      </c>
      <c r="E41" s="17">
        <v>0</v>
      </c>
    </row>
    <row r="42" spans="2:5" x14ac:dyDescent="0.25">
      <c r="B42" s="9" t="s">
        <v>35</v>
      </c>
      <c r="C42" s="17">
        <f>107582315.12-140035.82+4629</f>
        <v>107446908.30000001</v>
      </c>
      <c r="D42" s="25" t="s">
        <v>80</v>
      </c>
      <c r="E42" s="17">
        <v>2426645.67</v>
      </c>
    </row>
    <row r="43" spans="2:5" x14ac:dyDescent="0.25">
      <c r="B43" s="9" t="s">
        <v>36</v>
      </c>
      <c r="C43" s="17">
        <v>1471119.94</v>
      </c>
      <c r="D43" s="25" t="s">
        <v>81</v>
      </c>
      <c r="E43" s="17"/>
    </row>
    <row r="44" spans="2:5" x14ac:dyDescent="0.25">
      <c r="B44" s="6" t="s">
        <v>37</v>
      </c>
      <c r="C44" s="17">
        <f>1700+62456.68</f>
        <v>64156.68</v>
      </c>
      <c r="D44" s="25" t="s">
        <v>82</v>
      </c>
      <c r="E44" s="17">
        <v>1082658.25</v>
      </c>
    </row>
    <row r="45" spans="2:5" ht="16.5" x14ac:dyDescent="0.25">
      <c r="B45" s="37" t="s">
        <v>38</v>
      </c>
      <c r="C45" s="17">
        <v>6898.97</v>
      </c>
      <c r="D45" s="24" t="s">
        <v>83</v>
      </c>
      <c r="E45" s="16"/>
    </row>
    <row r="46" spans="2:5" ht="16.5" x14ac:dyDescent="0.25">
      <c r="B46" s="6" t="s">
        <v>39</v>
      </c>
      <c r="C46" s="17">
        <v>110948.33</v>
      </c>
      <c r="D46" s="24" t="s">
        <v>84</v>
      </c>
      <c r="E46" s="17">
        <v>2250158.48</v>
      </c>
    </row>
    <row r="47" spans="2:5" ht="16.5" x14ac:dyDescent="0.25">
      <c r="B47" s="9" t="s">
        <v>40</v>
      </c>
      <c r="C47" s="17"/>
      <c r="D47" s="24" t="s">
        <v>85</v>
      </c>
      <c r="E47" s="17"/>
    </row>
    <row r="48" spans="2:5" ht="16.5" x14ac:dyDescent="0.25">
      <c r="B48" s="8" t="s">
        <v>41</v>
      </c>
      <c r="C48" s="16">
        <f>SUM(C49:C54)</f>
        <v>140035.82</v>
      </c>
      <c r="D48" s="29"/>
      <c r="E48" s="16"/>
    </row>
    <row r="49" spans="2:5" ht="15.75" x14ac:dyDescent="0.25">
      <c r="B49" s="6" t="s">
        <v>17</v>
      </c>
      <c r="C49" s="17"/>
      <c r="D49" s="30" t="s">
        <v>86</v>
      </c>
      <c r="E49" s="15">
        <f>+E50+E51+E52+E57+E58+E66</f>
        <v>90271987.040000007</v>
      </c>
    </row>
    <row r="50" spans="2:5" ht="16.5" x14ac:dyDescent="0.25">
      <c r="B50" s="6" t="s">
        <v>18</v>
      </c>
      <c r="C50" s="17"/>
      <c r="D50" s="24" t="s">
        <v>87</v>
      </c>
      <c r="E50" s="17"/>
    </row>
    <row r="51" spans="2:5" ht="16.5" x14ac:dyDescent="0.25">
      <c r="B51" s="6" t="s">
        <v>19</v>
      </c>
      <c r="C51" s="17"/>
      <c r="D51" s="24" t="s">
        <v>88</v>
      </c>
      <c r="E51" s="32"/>
    </row>
    <row r="52" spans="2:5" ht="16.5" x14ac:dyDescent="0.25">
      <c r="B52" s="6" t="s">
        <v>20</v>
      </c>
      <c r="C52" s="17"/>
      <c r="D52" s="24" t="s">
        <v>89</v>
      </c>
      <c r="E52" s="16">
        <f>+E53+E54+E55+E56</f>
        <v>178284.36</v>
      </c>
    </row>
    <row r="53" spans="2:5" x14ac:dyDescent="0.25">
      <c r="B53" s="6" t="s">
        <v>21</v>
      </c>
      <c r="C53" s="17">
        <v>140035.82</v>
      </c>
      <c r="D53" s="25" t="s">
        <v>79</v>
      </c>
      <c r="E53" s="32">
        <v>0</v>
      </c>
    </row>
    <row r="54" spans="2:5" x14ac:dyDescent="0.25">
      <c r="B54" s="6" t="s">
        <v>22</v>
      </c>
      <c r="C54" s="17"/>
      <c r="D54" s="25" t="s">
        <v>80</v>
      </c>
      <c r="E54" s="32">
        <v>178284.36</v>
      </c>
    </row>
    <row r="55" spans="2:5" ht="16.5" x14ac:dyDescent="0.25">
      <c r="B55" s="8" t="s">
        <v>42</v>
      </c>
      <c r="C55" s="17">
        <v>2998038.38</v>
      </c>
      <c r="D55" s="25" t="s">
        <v>81</v>
      </c>
      <c r="E55" s="32"/>
    </row>
    <row r="56" spans="2:5" ht="16.5" x14ac:dyDescent="0.25">
      <c r="B56" s="8" t="s">
        <v>43</v>
      </c>
      <c r="C56" s="16">
        <f>SUM(C57:C58)</f>
        <v>217016244.66</v>
      </c>
      <c r="D56" s="25" t="s">
        <v>82</v>
      </c>
      <c r="E56" s="32">
        <v>0</v>
      </c>
    </row>
    <row r="57" spans="2:5" ht="16.5" x14ac:dyDescent="0.25">
      <c r="B57" s="9" t="s">
        <v>44</v>
      </c>
      <c r="C57" s="17">
        <v>217016244.66</v>
      </c>
      <c r="D57" s="24" t="s">
        <v>90</v>
      </c>
      <c r="E57" s="32">
        <v>58392.46</v>
      </c>
    </row>
    <row r="58" spans="2:5" ht="16.5" x14ac:dyDescent="0.25">
      <c r="B58" s="9" t="s">
        <v>45</v>
      </c>
      <c r="C58" s="17"/>
      <c r="D58" s="24" t="s">
        <v>91</v>
      </c>
      <c r="E58" s="16">
        <f>+E59+E60+E61+E62+E63+E64+E65</f>
        <v>59244282.740000002</v>
      </c>
    </row>
    <row r="59" spans="2:5" x14ac:dyDescent="0.25">
      <c r="B59" s="10"/>
      <c r="C59" s="18"/>
      <c r="D59" s="25" t="s">
        <v>92</v>
      </c>
      <c r="E59" s="32">
        <v>27490488.449999999</v>
      </c>
    </row>
    <row r="60" spans="2:5" x14ac:dyDescent="0.25">
      <c r="B60" s="10"/>
      <c r="C60" s="19"/>
      <c r="D60" s="25" t="s">
        <v>93</v>
      </c>
      <c r="E60" s="32"/>
    </row>
    <row r="61" spans="2:5" x14ac:dyDescent="0.25">
      <c r="B61" s="10"/>
      <c r="C61" s="19"/>
      <c r="D61" s="25" t="s">
        <v>94</v>
      </c>
      <c r="E61" s="32">
        <v>29855067.41</v>
      </c>
    </row>
    <row r="62" spans="2:5" x14ac:dyDescent="0.25">
      <c r="B62" s="10"/>
      <c r="C62" s="19"/>
      <c r="D62" s="25" t="s">
        <v>95</v>
      </c>
      <c r="E62" s="32">
        <v>229739.93</v>
      </c>
    </row>
    <row r="63" spans="2:5" x14ac:dyDescent="0.25">
      <c r="B63" s="10"/>
      <c r="C63" s="19"/>
      <c r="D63" s="25" t="s">
        <v>96</v>
      </c>
      <c r="E63" s="32"/>
    </row>
    <row r="64" spans="2:5" x14ac:dyDescent="0.25">
      <c r="B64" s="10"/>
      <c r="C64" s="19"/>
      <c r="D64" s="25" t="s">
        <v>97</v>
      </c>
      <c r="E64" s="32">
        <v>1668420.03</v>
      </c>
    </row>
    <row r="65" spans="2:5" x14ac:dyDescent="0.25">
      <c r="B65" s="10"/>
      <c r="C65" s="19"/>
      <c r="D65" s="25" t="s">
        <v>98</v>
      </c>
      <c r="E65" s="32">
        <v>566.91999999999996</v>
      </c>
    </row>
    <row r="66" spans="2:5" ht="16.5" x14ac:dyDescent="0.25">
      <c r="B66" s="10"/>
      <c r="C66" s="19"/>
      <c r="D66" s="24" t="s">
        <v>99</v>
      </c>
      <c r="E66" s="17">
        <v>30791027.48</v>
      </c>
    </row>
    <row r="67" spans="2:5" ht="15.75" thickBot="1" x14ac:dyDescent="0.3">
      <c r="B67" s="10"/>
      <c r="C67" s="19"/>
      <c r="D67" s="28"/>
      <c r="E67" s="34"/>
    </row>
    <row r="68" spans="2:5" ht="16.5" thickBot="1" x14ac:dyDescent="0.3">
      <c r="B68" s="11" t="s">
        <v>46</v>
      </c>
      <c r="C68" s="20">
        <f>C8+C31</f>
        <v>1243220478.78</v>
      </c>
      <c r="D68" s="11" t="s">
        <v>100</v>
      </c>
      <c r="E68" s="20">
        <f>+E49+E34+E8</f>
        <v>1243220478.78</v>
      </c>
    </row>
  </sheetData>
  <mergeCells count="2">
    <mergeCell ref="B5:B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2"/>
  <sheetViews>
    <sheetView workbookViewId="0">
      <selection activeCell="G8" sqref="G8"/>
    </sheetView>
  </sheetViews>
  <sheetFormatPr baseColWidth="10" defaultRowHeight="15" x14ac:dyDescent="0.25"/>
  <cols>
    <col min="2" max="2" width="58.5703125" customWidth="1"/>
    <col min="3" max="3" width="23.85546875" customWidth="1"/>
  </cols>
  <sheetData>
    <row r="2" spans="2:5" ht="18" x14ac:dyDescent="0.25">
      <c r="B2" s="61" t="s">
        <v>173</v>
      </c>
      <c r="C2" s="61"/>
      <c r="D2" s="61"/>
      <c r="E2" s="61"/>
    </row>
    <row r="3" spans="2:5" ht="15.75" x14ac:dyDescent="0.25">
      <c r="B3" s="1" t="s">
        <v>0</v>
      </c>
    </row>
    <row r="4" spans="2:5" ht="16.5" thickBot="1" x14ac:dyDescent="0.3">
      <c r="B4" s="1"/>
    </row>
    <row r="5" spans="2:5" ht="15.75" x14ac:dyDescent="0.25">
      <c r="B5" s="39"/>
      <c r="C5" s="12" t="s">
        <v>174</v>
      </c>
    </row>
    <row r="6" spans="2:5" ht="16.5" thickBot="1" x14ac:dyDescent="0.3">
      <c r="B6" s="40"/>
      <c r="C6" s="31">
        <v>45107</v>
      </c>
    </row>
    <row r="7" spans="2:5" ht="16.5" thickTop="1" x14ac:dyDescent="0.25">
      <c r="B7" s="41"/>
      <c r="C7" s="50"/>
    </row>
    <row r="8" spans="2:5" ht="15.75" x14ac:dyDescent="0.25">
      <c r="B8" s="4" t="s">
        <v>102</v>
      </c>
      <c r="C8" s="51"/>
    </row>
    <row r="9" spans="2:5" ht="16.5" x14ac:dyDescent="0.25">
      <c r="B9" s="42" t="s">
        <v>103</v>
      </c>
      <c r="C9" s="16">
        <f>C10+C15</f>
        <v>9114592.9299999978</v>
      </c>
    </row>
    <row r="10" spans="2:5" x14ac:dyDescent="0.25">
      <c r="B10" s="6" t="s">
        <v>104</v>
      </c>
      <c r="C10" s="16">
        <f>SUM(C11:C14)</f>
        <v>9102354.2299999986</v>
      </c>
    </row>
    <row r="11" spans="2:5" x14ac:dyDescent="0.25">
      <c r="B11" s="43" t="s">
        <v>105</v>
      </c>
      <c r="C11" s="32"/>
    </row>
    <row r="12" spans="2:5" x14ac:dyDescent="0.25">
      <c r="B12" s="43" t="s">
        <v>106</v>
      </c>
      <c r="C12" s="32">
        <f>9122423.79-20069.56</f>
        <v>9102354.2299999986</v>
      </c>
    </row>
    <row r="13" spans="2:5" x14ac:dyDescent="0.25">
      <c r="B13" s="43" t="s">
        <v>107</v>
      </c>
      <c r="C13" s="32"/>
    </row>
    <row r="14" spans="2:5" x14ac:dyDescent="0.25">
      <c r="B14" s="43" t="s">
        <v>108</v>
      </c>
      <c r="C14" s="32">
        <v>0</v>
      </c>
    </row>
    <row r="15" spans="2:5" x14ac:dyDescent="0.25">
      <c r="B15" s="6" t="s">
        <v>109</v>
      </c>
      <c r="C15" s="16">
        <f>SUM(C16:C21)</f>
        <v>12238.7</v>
      </c>
    </row>
    <row r="16" spans="2:5" x14ac:dyDescent="0.25">
      <c r="B16" s="43" t="s">
        <v>110</v>
      </c>
      <c r="C16" s="32"/>
    </row>
    <row r="17" spans="2:3" x14ac:dyDescent="0.25">
      <c r="B17" s="43" t="s">
        <v>111</v>
      </c>
      <c r="C17" s="32">
        <f>-20069.56*0</f>
        <v>0</v>
      </c>
    </row>
    <row r="18" spans="2:3" x14ac:dyDescent="0.25">
      <c r="B18" s="43" t="s">
        <v>112</v>
      </c>
      <c r="C18" s="32">
        <v>12238.7</v>
      </c>
    </row>
    <row r="19" spans="2:3" x14ac:dyDescent="0.25">
      <c r="B19" s="43" t="s">
        <v>113</v>
      </c>
      <c r="C19" s="32"/>
    </row>
    <row r="20" spans="2:3" x14ac:dyDescent="0.25">
      <c r="B20" s="43" t="s">
        <v>114</v>
      </c>
      <c r="C20" s="32"/>
    </row>
    <row r="21" spans="2:3" x14ac:dyDescent="0.25">
      <c r="B21" s="43"/>
      <c r="C21" s="32"/>
    </row>
    <row r="22" spans="2:3" ht="16.5" x14ac:dyDescent="0.25">
      <c r="B22" s="42" t="s">
        <v>115</v>
      </c>
      <c r="C22" s="32"/>
    </row>
    <row r="23" spans="2:3" ht="16.5" x14ac:dyDescent="0.25">
      <c r="B23" s="42" t="s">
        <v>116</v>
      </c>
      <c r="C23" s="32">
        <v>58144634.189999998</v>
      </c>
    </row>
    <row r="24" spans="2:3" ht="16.5" x14ac:dyDescent="0.25">
      <c r="B24" s="44" t="s">
        <v>117</v>
      </c>
      <c r="C24" s="16">
        <f>SUM(C25:C28)</f>
        <v>-60713511.530000001</v>
      </c>
    </row>
    <row r="25" spans="2:3" x14ac:dyDescent="0.25">
      <c r="B25" s="6" t="s">
        <v>118</v>
      </c>
      <c r="C25" s="32">
        <f>-24514.07-58120120.12</f>
        <v>-58144634.189999998</v>
      </c>
    </row>
    <row r="26" spans="2:3" x14ac:dyDescent="0.25">
      <c r="B26" s="9" t="s">
        <v>119</v>
      </c>
      <c r="C26" s="32">
        <v>-2568877.34</v>
      </c>
    </row>
    <row r="27" spans="2:3" x14ac:dyDescent="0.25">
      <c r="B27" s="9" t="s">
        <v>120</v>
      </c>
      <c r="C27" s="32"/>
    </row>
    <row r="28" spans="2:3" x14ac:dyDescent="0.25">
      <c r="B28" s="9" t="s">
        <v>121</v>
      </c>
      <c r="C28" s="32"/>
    </row>
    <row r="29" spans="2:3" ht="16.5" x14ac:dyDescent="0.25">
      <c r="B29" s="45" t="s">
        <v>122</v>
      </c>
      <c r="C29" s="52">
        <f>SUM(C30:C32)</f>
        <v>27161801.440000001</v>
      </c>
    </row>
    <row r="30" spans="2:3" x14ac:dyDescent="0.25">
      <c r="B30" s="9" t="s">
        <v>123</v>
      </c>
      <c r="C30" s="32">
        <v>159786.85</v>
      </c>
    </row>
    <row r="31" spans="2:3" x14ac:dyDescent="0.25">
      <c r="B31" s="9" t="s">
        <v>124</v>
      </c>
      <c r="C31" s="32">
        <v>26979785.829999998</v>
      </c>
    </row>
    <row r="32" spans="2:3" x14ac:dyDescent="0.25">
      <c r="B32" s="9" t="s">
        <v>125</v>
      </c>
      <c r="C32" s="32">
        <v>22228.76</v>
      </c>
    </row>
    <row r="33" spans="2:3" ht="16.5" x14ac:dyDescent="0.25">
      <c r="B33" s="45" t="s">
        <v>126</v>
      </c>
      <c r="C33" s="52">
        <f>C34+C35+C36</f>
        <v>-8881875.25</v>
      </c>
    </row>
    <row r="34" spans="2:3" x14ac:dyDescent="0.25">
      <c r="B34" s="9" t="s">
        <v>127</v>
      </c>
      <c r="C34" s="32">
        <v>-6668876.1200000001</v>
      </c>
    </row>
    <row r="35" spans="2:3" x14ac:dyDescent="0.25">
      <c r="B35" s="9" t="s">
        <v>128</v>
      </c>
      <c r="C35" s="32">
        <v>-2212999.13</v>
      </c>
    </row>
    <row r="36" spans="2:3" x14ac:dyDescent="0.25">
      <c r="B36" s="9" t="s">
        <v>129</v>
      </c>
      <c r="C36" s="32"/>
    </row>
    <row r="37" spans="2:3" ht="16.5" x14ac:dyDescent="0.25">
      <c r="B37" s="45" t="s">
        <v>130</v>
      </c>
      <c r="C37" s="52">
        <f>SUM(C38:C41)</f>
        <v>-10225150.930000002</v>
      </c>
    </row>
    <row r="38" spans="2:3" x14ac:dyDescent="0.25">
      <c r="B38" s="9" t="s">
        <v>131</v>
      </c>
      <c r="C38" s="32">
        <v>-8886033.3200000003</v>
      </c>
    </row>
    <row r="39" spans="2:3" x14ac:dyDescent="0.25">
      <c r="B39" s="9" t="s">
        <v>132</v>
      </c>
      <c r="C39" s="32">
        <v>-598789.55000000005</v>
      </c>
    </row>
    <row r="40" spans="2:3" x14ac:dyDescent="0.25">
      <c r="B40" s="9" t="s">
        <v>133</v>
      </c>
      <c r="C40" s="32">
        <v>-650896.14</v>
      </c>
    </row>
    <row r="41" spans="2:3" x14ac:dyDescent="0.25">
      <c r="B41" s="9" t="s">
        <v>134</v>
      </c>
      <c r="C41" s="32">
        <v>-89431.92</v>
      </c>
    </row>
    <row r="42" spans="2:3" ht="16.5" x14ac:dyDescent="0.25">
      <c r="B42" s="45" t="s">
        <v>135</v>
      </c>
      <c r="C42" s="16">
        <f>SUM(C43:C45)</f>
        <v>-7040698.1999999993</v>
      </c>
    </row>
    <row r="43" spans="2:3" x14ac:dyDescent="0.25">
      <c r="B43" s="9" t="s">
        <v>136</v>
      </c>
      <c r="C43" s="32">
        <v>-108513.5</v>
      </c>
    </row>
    <row r="44" spans="2:3" x14ac:dyDescent="0.25">
      <c r="B44" s="9" t="s">
        <v>137</v>
      </c>
      <c r="C44" s="32">
        <v>-354163.89</v>
      </c>
    </row>
    <row r="45" spans="2:3" x14ac:dyDescent="0.25">
      <c r="B45" s="9" t="s">
        <v>138</v>
      </c>
      <c r="C45" s="32">
        <v>-6578020.8099999996</v>
      </c>
    </row>
    <row r="46" spans="2:3" ht="16.5" x14ac:dyDescent="0.25">
      <c r="B46" s="45" t="s">
        <v>139</v>
      </c>
      <c r="C46" s="32">
        <v>4971930.2699999996</v>
      </c>
    </row>
    <row r="47" spans="2:3" ht="16.5" x14ac:dyDescent="0.25">
      <c r="B47" s="45" t="s">
        <v>140</v>
      </c>
      <c r="C47" s="32">
        <v>758361.94</v>
      </c>
    </row>
    <row r="48" spans="2:3" ht="16.5" x14ac:dyDescent="0.25">
      <c r="B48" s="45" t="s">
        <v>141</v>
      </c>
      <c r="C48" s="16">
        <f>SUM(C49:C50)</f>
        <v>0</v>
      </c>
    </row>
    <row r="49" spans="2:3" x14ac:dyDescent="0.25">
      <c r="B49" s="9" t="s">
        <v>142</v>
      </c>
      <c r="C49" s="32"/>
    </row>
    <row r="50" spans="2:3" x14ac:dyDescent="0.25">
      <c r="B50" s="9" t="s">
        <v>143</v>
      </c>
      <c r="C50" s="32"/>
    </row>
    <row r="51" spans="2:3" ht="16.5" x14ac:dyDescent="0.25">
      <c r="B51" s="45" t="s">
        <v>144</v>
      </c>
      <c r="C51" s="18">
        <f>SUM(C52:C53)</f>
        <v>0</v>
      </c>
    </row>
    <row r="52" spans="2:3" x14ac:dyDescent="0.25">
      <c r="B52" s="9" t="s">
        <v>145</v>
      </c>
      <c r="C52" s="17"/>
    </row>
    <row r="53" spans="2:3" x14ac:dyDescent="0.25">
      <c r="B53" s="9" t="s">
        <v>146</v>
      </c>
      <c r="C53" s="53"/>
    </row>
    <row r="54" spans="2:3" ht="16.5" x14ac:dyDescent="0.25">
      <c r="B54" s="46" t="s">
        <v>147</v>
      </c>
      <c r="C54" s="54">
        <f>C9+C22+C23+C24+C29+C33+C37+C42+C46+C47+C48+C51</f>
        <v>13290084.859999985</v>
      </c>
    </row>
    <row r="55" spans="2:3" ht="16.5" x14ac:dyDescent="0.25">
      <c r="B55" s="47" t="s">
        <v>148</v>
      </c>
      <c r="C55" s="19">
        <f>C56+C59+C62</f>
        <v>673692.41</v>
      </c>
    </row>
    <row r="56" spans="2:3" x14ac:dyDescent="0.25">
      <c r="B56" s="9" t="s">
        <v>149</v>
      </c>
      <c r="C56" s="16">
        <f>SUM(C57:C58)</f>
        <v>0</v>
      </c>
    </row>
    <row r="57" spans="2:3" x14ac:dyDescent="0.25">
      <c r="B57" s="9" t="s">
        <v>150</v>
      </c>
      <c r="C57" s="17"/>
    </row>
    <row r="58" spans="2:3" x14ac:dyDescent="0.25">
      <c r="B58" s="9" t="s">
        <v>151</v>
      </c>
      <c r="C58" s="32"/>
    </row>
    <row r="59" spans="2:3" x14ac:dyDescent="0.25">
      <c r="B59" s="9" t="s">
        <v>152</v>
      </c>
      <c r="C59" s="16">
        <f>SUM(C60:C61)</f>
        <v>673692.41</v>
      </c>
    </row>
    <row r="60" spans="2:3" x14ac:dyDescent="0.25">
      <c r="B60" s="9" t="s">
        <v>153</v>
      </c>
      <c r="C60" s="17"/>
    </row>
    <row r="61" spans="2:3" x14ac:dyDescent="0.25">
      <c r="B61" s="9" t="s">
        <v>154</v>
      </c>
      <c r="C61" s="32">
        <v>673692.41</v>
      </c>
    </row>
    <row r="62" spans="2:3" x14ac:dyDescent="0.25">
      <c r="B62" s="9" t="s">
        <v>155</v>
      </c>
      <c r="C62" s="17"/>
    </row>
    <row r="63" spans="2:3" ht="16.5" x14ac:dyDescent="0.25">
      <c r="B63" s="45" t="s">
        <v>156</v>
      </c>
      <c r="C63" s="19">
        <f>SUM(C64:C66)</f>
        <v>-9357.64</v>
      </c>
    </row>
    <row r="64" spans="2:3" x14ac:dyDescent="0.25">
      <c r="B64" s="9" t="s">
        <v>157</v>
      </c>
      <c r="C64" s="53"/>
    </row>
    <row r="65" spans="2:3" x14ac:dyDescent="0.25">
      <c r="B65" s="9" t="s">
        <v>158</v>
      </c>
      <c r="C65" s="32">
        <v>-9357.64</v>
      </c>
    </row>
    <row r="66" spans="2:3" x14ac:dyDescent="0.25">
      <c r="B66" s="9" t="s">
        <v>159</v>
      </c>
      <c r="C66" s="53"/>
    </row>
    <row r="67" spans="2:3" ht="16.5" x14ac:dyDescent="0.25">
      <c r="B67" s="45" t="s">
        <v>160</v>
      </c>
      <c r="C67" s="19">
        <f>SUM(C68:C69)</f>
        <v>0</v>
      </c>
    </row>
    <row r="68" spans="2:3" x14ac:dyDescent="0.25">
      <c r="B68" s="9" t="s">
        <v>161</v>
      </c>
      <c r="C68" s="17"/>
    </row>
    <row r="69" spans="2:3" x14ac:dyDescent="0.25">
      <c r="B69" s="9" t="s">
        <v>162</v>
      </c>
      <c r="C69" s="17"/>
    </row>
    <row r="70" spans="2:3" ht="16.5" x14ac:dyDescent="0.25">
      <c r="B70" s="45" t="s">
        <v>163</v>
      </c>
      <c r="C70" s="17"/>
    </row>
    <row r="71" spans="2:3" ht="16.5" x14ac:dyDescent="0.25">
      <c r="B71" s="45" t="s">
        <v>164</v>
      </c>
      <c r="C71" s="16">
        <f>SUM(C72:C73)</f>
        <v>0</v>
      </c>
    </row>
    <row r="72" spans="2:3" x14ac:dyDescent="0.25">
      <c r="B72" s="9" t="s">
        <v>142</v>
      </c>
      <c r="C72" s="17"/>
    </row>
    <row r="73" spans="2:3" x14ac:dyDescent="0.25">
      <c r="B73" s="9" t="s">
        <v>165</v>
      </c>
      <c r="C73" s="55"/>
    </row>
    <row r="74" spans="2:3" ht="16.5" x14ac:dyDescent="0.25">
      <c r="B74" s="48" t="s">
        <v>166</v>
      </c>
      <c r="C74" s="54">
        <f>C55+C63+C67+C70+C71</f>
        <v>664334.77</v>
      </c>
    </row>
    <row r="75" spans="2:3" ht="16.5" x14ac:dyDescent="0.25">
      <c r="B75" s="48" t="s">
        <v>167</v>
      </c>
      <c r="C75" s="54">
        <f>C54+C74</f>
        <v>13954419.629999984</v>
      </c>
    </row>
    <row r="76" spans="2:3" ht="16.5" x14ac:dyDescent="0.25">
      <c r="B76" s="45" t="s">
        <v>168</v>
      </c>
      <c r="C76" s="55"/>
    </row>
    <row r="77" spans="2:3" ht="16.5" x14ac:dyDescent="0.25">
      <c r="B77" s="48" t="s">
        <v>169</v>
      </c>
      <c r="C77" s="54">
        <f>C75+C76</f>
        <v>13954419.629999984</v>
      </c>
    </row>
    <row r="78" spans="2:3" ht="16.5" x14ac:dyDescent="0.25">
      <c r="B78" s="8"/>
      <c r="C78" s="19"/>
    </row>
    <row r="79" spans="2:3" ht="15.75" x14ac:dyDescent="0.25">
      <c r="B79" s="30" t="s">
        <v>170</v>
      </c>
      <c r="C79" s="16"/>
    </row>
    <row r="80" spans="2:3" ht="16.5" x14ac:dyDescent="0.25">
      <c r="B80" s="45" t="s">
        <v>171</v>
      </c>
      <c r="C80" s="17"/>
    </row>
    <row r="81" spans="2:3" ht="17.25" thickBot="1" x14ac:dyDescent="0.3">
      <c r="B81" s="45"/>
      <c r="C81" s="56"/>
    </row>
    <row r="82" spans="2:3" ht="19.5" thickTop="1" thickBot="1" x14ac:dyDescent="0.3">
      <c r="B82" s="49" t="s">
        <v>172</v>
      </c>
      <c r="C82" s="57">
        <f>C77+C80</f>
        <v>13954419.629999984</v>
      </c>
    </row>
  </sheetData>
  <mergeCells count="1">
    <mergeCell ref="B2:E2"/>
  </mergeCells>
  <conditionalFormatting sqref="C52 C57:C58 C60 C62 C11:C14">
    <cfRule type="cellIs" dxfId="12" priority="12" stopIfTrue="1" operator="lessThan">
      <formula>0</formula>
    </cfRule>
  </conditionalFormatting>
  <conditionalFormatting sqref="C53 C64 C66">
    <cfRule type="cellIs" dxfId="11" priority="13" stopIfTrue="1" operator="greaterThan">
      <formula>0</formula>
    </cfRule>
  </conditionalFormatting>
  <conditionalFormatting sqref="C23 C21">
    <cfRule type="cellIs" dxfId="10" priority="11" stopIfTrue="1" operator="lessThan">
      <formula>0</formula>
    </cfRule>
  </conditionalFormatting>
  <conditionalFormatting sqref="C27">
    <cfRule type="cellIs" dxfId="9" priority="10" stopIfTrue="1" operator="greaterThan">
      <formula>0</formula>
    </cfRule>
  </conditionalFormatting>
  <conditionalFormatting sqref="C34:C35">
    <cfRule type="cellIs" dxfId="8" priority="9" stopIfTrue="1" operator="greaterThan">
      <formula>0</formula>
    </cfRule>
  </conditionalFormatting>
  <conditionalFormatting sqref="C43">
    <cfRule type="cellIs" dxfId="7" priority="8" stopIfTrue="1" operator="greaterThan">
      <formula>0</formula>
    </cfRule>
  </conditionalFormatting>
  <conditionalFormatting sqref="C44:C45">
    <cfRule type="cellIs" dxfId="6" priority="7" stopIfTrue="1" operator="greaterThan">
      <formula>0</formula>
    </cfRule>
  </conditionalFormatting>
  <conditionalFormatting sqref="C46">
    <cfRule type="cellIs" dxfId="5" priority="6" stopIfTrue="1" operator="lessThan">
      <formula>0</formula>
    </cfRule>
  </conditionalFormatting>
  <conditionalFormatting sqref="C47">
    <cfRule type="cellIs" dxfId="4" priority="5" stopIfTrue="1" operator="lessThan">
      <formula>0</formula>
    </cfRule>
  </conditionalFormatting>
  <conditionalFormatting sqref="C16 C18:C20">
    <cfRule type="cellIs" dxfId="3" priority="4" stopIfTrue="1" operator="lessThan">
      <formula>0</formula>
    </cfRule>
  </conditionalFormatting>
  <conditionalFormatting sqref="C38:C40">
    <cfRule type="cellIs" dxfId="2" priority="3" stopIfTrue="1" operator="greaterThan">
      <formula>0</formula>
    </cfRule>
  </conditionalFormatting>
  <conditionalFormatting sqref="C41">
    <cfRule type="cellIs" dxfId="1" priority="2" stopIfTrue="1" operator="greaterThan">
      <formula>0</formula>
    </cfRule>
  </conditionalFormatting>
  <conditionalFormatting sqref="C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444113-DE99-4909-9F49-7EB576372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179FA-C458-4A49-87F1-8860D1512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81082-B1F2-48C2-A3C0-73B7CC2225D0}">
  <ds:schemaRefs>
    <ds:schemaRef ds:uri="http://purl.org/dc/dcmitype/"/>
    <ds:schemaRef ds:uri="e4b73361-b4d4-4302-9756-11c2890942ab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2025-02-11T08:44:59Z</dcterms:created>
  <dcterms:modified xsi:type="dcterms:W3CDTF">2025-02-11T08:45:24Z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