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balance" sheetId="1" r:id="rId1"/>
    <sheet name="py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2" l="1"/>
  <c r="C68" i="2"/>
  <c r="C64" i="2"/>
  <c r="C60" i="2"/>
  <c r="C57" i="2"/>
  <c r="C56" i="2" s="1"/>
  <c r="C52" i="2"/>
  <c r="C49" i="2"/>
  <c r="C43" i="2"/>
  <c r="C38" i="2"/>
  <c r="C34" i="2"/>
  <c r="C30" i="2"/>
  <c r="C26" i="2"/>
  <c r="C25" i="2" s="1"/>
  <c r="C18" i="2"/>
  <c r="C16" i="2" s="1"/>
  <c r="C13" i="2"/>
  <c r="C11" i="2"/>
  <c r="E30" i="1"/>
  <c r="E29" i="1" s="1"/>
  <c r="E31" i="1"/>
  <c r="E32" i="1"/>
  <c r="E35" i="1"/>
  <c r="E34" i="1" s="1"/>
  <c r="E40" i="1"/>
  <c r="E49" i="1"/>
  <c r="E52" i="1"/>
  <c r="E58" i="1"/>
  <c r="C56" i="1"/>
  <c r="C48" i="1"/>
  <c r="C42" i="1"/>
  <c r="C40" i="1" s="1"/>
  <c r="C33" i="1"/>
  <c r="C22" i="1"/>
  <c r="C19" i="1"/>
  <c r="C15" i="1"/>
  <c r="C9" i="1"/>
  <c r="C8" i="1"/>
  <c r="C75" i="2" l="1"/>
  <c r="C10" i="2"/>
  <c r="C55" i="2" s="1"/>
  <c r="C76" i="2" s="1"/>
  <c r="C78" i="2" s="1"/>
  <c r="C83" i="2" s="1"/>
  <c r="E8" i="1"/>
  <c r="E68" i="1" s="1"/>
  <c r="C31" i="1"/>
  <c r="C68" i="1" s="1"/>
</calcChain>
</file>

<file path=xl/sharedStrings.xml><?xml version="1.0" encoding="utf-8"?>
<sst xmlns="http://schemas.openxmlformats.org/spreadsheetml/2006/main" count="187" uniqueCount="174">
  <si>
    <t>SOCIEDAD: EMPRESA MUNICIPAL DE LA VIVIENDA Y SUELO DE MADRID S.A.</t>
  </si>
  <si>
    <t>ACTIVO</t>
  </si>
  <si>
    <t>A) ACTIVO NO CORRIENTE</t>
  </si>
  <si>
    <t xml:space="preserve">     I. Inmovilizado intangible</t>
  </si>
  <si>
    <t xml:space="preserve">              1. Desarrollo</t>
  </si>
  <si>
    <t xml:space="preserve">              2. Concesiones</t>
  </si>
  <si>
    <t xml:space="preserve">              3. Patentes, licencias, marcas y similares</t>
  </si>
  <si>
    <t xml:space="preserve">              4. Aplicaciones informáticas</t>
  </si>
  <si>
    <t xml:space="preserve">              5. Otro inmovilizado intangible</t>
  </si>
  <si>
    <t xml:space="preserve">     II. Inmovilizado material</t>
  </si>
  <si>
    <t xml:space="preserve">              1. Terrenos y construcciones</t>
  </si>
  <si>
    <t xml:space="preserve">              2. Instalaciones técnicas y otro inmovilizado material</t>
  </si>
  <si>
    <t xml:space="preserve">              3. Inmovilizado en curso y anticipos</t>
  </si>
  <si>
    <t xml:space="preserve">     III. Inversiones inmobiliarias</t>
  </si>
  <si>
    <t xml:space="preserve">              1. Terrenos</t>
  </si>
  <si>
    <t xml:space="preserve">              2. Construcciones</t>
  </si>
  <si>
    <t xml:space="preserve">     IV. Inversiones financieras a largo plazo</t>
  </si>
  <si>
    <t xml:space="preserve">              1. Instrumentos de patrimonio</t>
  </si>
  <si>
    <t xml:space="preserve">              2. Créditos a terceros</t>
  </si>
  <si>
    <t xml:space="preserve">              3. Valores representativos de deuda</t>
  </si>
  <si>
    <t xml:space="preserve">              4. Derivados</t>
  </si>
  <si>
    <t xml:space="preserve">              5. Inv.financ. en Empresas Municipales, OOAA y Ayto</t>
  </si>
  <si>
    <t xml:space="preserve">              6. Otros activos financieros</t>
  </si>
  <si>
    <t xml:space="preserve">      V. Activos por impuesto diferido</t>
  </si>
  <si>
    <t>B) ACTIVO CORRIENTE</t>
  </si>
  <si>
    <t xml:space="preserve">       I. Activos no corrientes mantenidos para la venta</t>
  </si>
  <si>
    <t xml:space="preserve">      II. Existencias</t>
  </si>
  <si>
    <t xml:space="preserve">               1. Comerciales</t>
  </si>
  <si>
    <t xml:space="preserve">               2. Materias primas y otros aprovisionamientos</t>
  </si>
  <si>
    <t xml:space="preserve">               3. Productos en curso</t>
  </si>
  <si>
    <t xml:space="preserve">               4. Productos terminados</t>
  </si>
  <si>
    <t xml:space="preserve">               5. Subproductos, residuos y materiales recuperados</t>
  </si>
  <si>
    <t xml:space="preserve">               6. Anticipos a proveedores</t>
  </si>
  <si>
    <t xml:space="preserve">     III. Deudores comerciales y otras cuentas a cobrar</t>
  </si>
  <si>
    <t xml:space="preserve">              1. Clientes por ventas y prestaciones de servicios</t>
  </si>
  <si>
    <t xml:space="preserve">              2. Ayuntamiento, OOAA, Empr.Municipales, deudores</t>
  </si>
  <si>
    <t xml:space="preserve">              3. Deudores varios</t>
  </si>
  <si>
    <t xml:space="preserve">              4. Personal</t>
  </si>
  <si>
    <t xml:space="preserve">              5. Activos por impuesto corriente</t>
  </si>
  <si>
    <t xml:space="preserve">              6. Otros créditos con las Administraciones Públicas</t>
  </si>
  <si>
    <t xml:space="preserve">              7. Accionistas (socios) por desembolsos exigidos</t>
  </si>
  <si>
    <t xml:space="preserve">     IV. Inversiones financieras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</si>
  <si>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</si>
  <si>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</si>
  <si>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</si>
  <si>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          2. Otros activos líquidos equivalentes</t>
  </si>
  <si>
    <t>TOTAL ACTIVO (A+B)</t>
  </si>
  <si>
    <t>REAL</t>
  </si>
  <si>
    <t>PATRIMONIO NETO Y PASIVO</t>
  </si>
  <si>
    <t>A) PATRIMONIO NETO</t>
  </si>
  <si>
    <t>A-1) Fondos Propios</t>
  </si>
  <si>
    <t xml:space="preserve">       I. Capital</t>
  </si>
  <si>
    <t xml:space="preserve">              1. Capital escriturado</t>
  </si>
  <si>
    <t xml:space="preserve">              2. (Capital no exigido)</t>
  </si>
  <si>
    <t xml:space="preserve">      II. Prima de emisión</t>
  </si>
  <si>
    <t xml:space="preserve">     III. Reservas</t>
  </si>
  <si>
    <t xml:space="preserve">             1. Reserva legal</t>
  </si>
  <si>
    <t xml:space="preserve">             2. Otras reservas</t>
  </si>
  <si>
    <t xml:space="preserve">     IV. Resultados de ejercicios anteriores</t>
  </si>
  <si>
    <t xml:space="preserve">            1. Remanente</t>
  </si>
  <si>
    <t xml:space="preserve">            2. (Resultados negativos de ejercicios anteriores)</t>
  </si>
  <si>
    <t xml:space="preserve">     V. Otras aportaciones de socios</t>
  </si>
  <si>
    <t xml:space="preserve">    VI. Resultado del ejercicio</t>
  </si>
  <si>
    <t xml:space="preserve">   VII. (Dividendo a cuenta)</t>
  </si>
  <si>
    <t>A-2) Ajustes por cambios de valor</t>
  </si>
  <si>
    <t xml:space="preserve">     I. Activos financieros disponibles venta</t>
  </si>
  <si>
    <t xml:space="preserve">    II. Operaciones de cobertura</t>
  </si>
  <si>
    <t xml:space="preserve">   III. Otros</t>
  </si>
  <si>
    <t>A-3) Subvenciones, donaciones y legados recibidos</t>
  </si>
  <si>
    <t xml:space="preserve">     I. Subvenciones de capital del Ayuntamiento</t>
  </si>
  <si>
    <t xml:space="preserve">    II. Otras subvenciones de capital</t>
  </si>
  <si>
    <t xml:space="preserve">   III. Adscripción de bienes</t>
  </si>
  <si>
    <t>B) PASIVO NO CORRIENTE</t>
  </si>
  <si>
    <t xml:space="preserve">      I. Provisiones a largo plazo</t>
  </si>
  <si>
    <t xml:space="preserve">          1. Obligaciones por prestaciones a LP al personal</t>
  </si>
  <si>
    <t xml:space="preserve">          2. Actuaciones medioambientales</t>
  </si>
  <si>
    <t xml:space="preserve">          3. Provisiones por reestructuración</t>
  </si>
  <si>
    <t xml:space="preserve">          4. Otras provisiones</t>
  </si>
  <si>
    <t xml:space="preserve">    II. Deudas a largo plazo</t>
  </si>
  <si>
    <t xml:space="preserve">         1. Deudas con entidades de credito</t>
  </si>
  <si>
    <t xml:space="preserve">         2. Acreedores por arrendamiento financiero</t>
  </si>
  <si>
    <t xml:space="preserve">         3. Derivados</t>
  </si>
  <si>
    <t xml:space="preserve">         4. Otros pasivos financieros</t>
  </si>
  <si>
    <t xml:space="preserve">   III. Deudas con el Ayto., OOAA, Empr.Munic. a LP</t>
  </si>
  <si>
    <t xml:space="preserve">   IV. Pasivos por impuesto diferido</t>
  </si>
  <si>
    <t xml:space="preserve">   V. Periodificaciones a largo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</si>
  <si>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</si>
  <si>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</si>
  <si>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</si>
  <si>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</si>
  <si>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IV. Deudas con el Ayto., OOAA, Empr.Munic. a CP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</si>
  <si>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</si>
  <si>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</si>
  <si>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</si>
  <si>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</si>
  <si>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</si>
  <si>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</si>
  <si>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</si>
  <si>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</si>
  <si>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</si>
  <si>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PATRIMONIO NETO Y PASIVO (A+B+C)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</si>
  <si>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</si>
  <si>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</si>
  <si>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</si>
  <si>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</si>
  <si>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</si>
  <si>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</si>
  <si>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edificios y suelos</t>
  </si>
  <si>
    <t xml:space="preserve">             b) Prestaciones de servicios</t>
  </si>
  <si>
    <t xml:space="preserve"> - Encargo EMVS Fondos europeos y nuevas convocatorias</t>
  </si>
  <si>
    <t xml:space="preserve"> - Oficina Verde</t>
  </si>
  <si>
    <t xml:space="preserve"> - Finalizacion expedientes 2013-2016</t>
  </si>
  <si>
    <t xml:space="preserve"> - Plan Madre  2018</t>
  </si>
  <si>
    <t xml:space="preserve"> - Otras encomiendas de gestión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</si>
  <si>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</si>
  <si>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</si>
  <si>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</si>
  <si>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</si>
  <si>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</si>
  <si>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</si>
  <si>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</si>
  <si>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</si>
  <si>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</si>
  <si>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</si>
  <si>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</si>
  <si>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</si>
  <si>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</si>
  <si>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</si>
  <si>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</si>
  <si>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</si>
  <si>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</si>
  <si>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</si>
  <si>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</si>
  <si>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</si>
  <si>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</si>
  <si>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</si>
  <si>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</si>
  <si>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</si>
  <si>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</si>
  <si>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 plieitos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</si>
  <si>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</si>
  <si>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</si>
  <si>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</si>
  <si>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</si>
  <si>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</si>
  <si>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</si>
  <si>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</si>
  <si>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</si>
  <si>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</si>
  <si>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</si>
  <si>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</si>
  <si>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</si>
  <si>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</si>
  <si>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</si>
  <si>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</si>
  <si>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</si>
  <si>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</si>
  <si>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</si>
  <si>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</si>
  <si>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</si>
  <si>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</si>
  <si>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</si>
  <si>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</si>
  <si>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</si>
  <si>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</si>
  <si>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</si>
  <si>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</si>
  <si>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</si>
  <si>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</si>
  <si>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</si>
  <si>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</si>
  <si>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</si>
  <si>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 xml:space="preserve"> CUENTA DE PÉRDIDAS Y GANANCIAS (Modelo Ordinario)</t>
  </si>
  <si>
    <t>Informacion referida al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</si>
</sst>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10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3" fontId="4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6" fillId="3" borderId="10" xfId="0" applyNumberFormat="1" applyFont="1" applyFill="1" applyBorder="1" applyAlignment="1" applyProtection="1">
      <alignment vertical="center"/>
      <protection locked="0"/>
    </xf>
    <xf numFmtId="4" fontId="6" fillId="3" borderId="10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vertical="center"/>
    </xf>
    <xf numFmtId="4" fontId="6" fillId="3" borderId="11" xfId="0" applyNumberFormat="1" applyFont="1" applyFill="1" applyBorder="1" applyAlignment="1" applyProtection="1">
      <alignment vertical="center"/>
      <protection locked="0"/>
    </xf>
    <xf numFmtId="4" fontId="6" fillId="3" borderId="12" xfId="0" applyNumberFormat="1" applyFont="1" applyFill="1" applyBorder="1" applyAlignment="1">
      <alignment vertical="center"/>
    </xf>
    <xf numFmtId="4" fontId="6" fillId="3" borderId="13" xfId="0" applyNumberFormat="1" applyFont="1" applyFill="1" applyBorder="1" applyAlignment="1">
      <alignment vertical="center"/>
    </xf>
    <xf numFmtId="14" fontId="1" fillId="2" borderId="15" xfId="0" applyNumberFormat="1" applyFont="1" applyFill="1" applyBorder="1" applyAlignment="1">
      <alignment horizontal="center" vertical="center"/>
    </xf>
    <xf numFmtId="14" fontId="5" fillId="2" borderId="16" xfId="0" applyNumberFormat="1" applyFont="1" applyFill="1" applyBorder="1" applyAlignment="1">
      <alignment horizontal="center" vertical="center"/>
    </xf>
    <xf numFmtId="3" fontId="6" fillId="0" borderId="17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6" fillId="3" borderId="11" xfId="0" applyNumberFormat="1" applyFont="1" applyFill="1" applyBorder="1" applyAlignment="1">
      <alignment vertical="center"/>
    </xf>
    <xf numFmtId="4" fontId="0" fillId="3" borderId="11" xfId="0" applyNumberFormat="1" applyFill="1" applyBorder="1" applyAlignment="1">
      <alignment vertical="center"/>
    </xf>
    <xf numFmtId="4" fontId="5" fillId="3" borderId="11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vertical="center"/>
    </xf>
    <xf numFmtId="4" fontId="6" fillId="3" borderId="23" xfId="0" applyNumberFormat="1" applyFont="1" applyFill="1" applyBorder="1" applyAlignment="1">
      <alignment vertical="center"/>
    </xf>
    <xf numFmtId="4" fontId="8" fillId="3" borderId="24" xfId="0" applyNumberFormat="1" applyFont="1" applyFill="1" applyBorder="1" applyAlignment="1">
      <alignment vertical="center"/>
    </xf>
    <xf numFmtId="4" fontId="6" fillId="3" borderId="21" xfId="0" applyNumberFormat="1" applyFont="1" applyFill="1" applyBorder="1" applyAlignment="1">
      <alignment vertical="center"/>
    </xf>
    <xf numFmtId="4" fontId="6" fillId="3" borderId="21" xfId="0" applyNumberFormat="1" applyFont="1" applyFill="1" applyBorder="1" applyAlignment="1" applyProtection="1">
      <alignment vertical="center"/>
      <protection locked="0"/>
    </xf>
    <xf numFmtId="4" fontId="6" fillId="3" borderId="25" xfId="0" applyNumberFormat="1" applyFont="1" applyFill="1" applyBorder="1" applyAlignment="1">
      <alignment vertical="center"/>
    </xf>
    <xf numFmtId="4" fontId="5" fillId="0" borderId="26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</cellXfs>
  <cellStyles count="1">
    <cellStyle name="Normal" xfId="0" builtinId="0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8"/>
  <sheetViews>
    <sheetView tabSelected="1" workbookViewId="0">
      <selection activeCell="E52" sqref="E52"/>
    </sheetView>
  </sheetViews>
  <sheetFormatPr baseColWidth="10" defaultRowHeight="15" x14ac:dyDescent="0.25"/>
  <cols>
    <col min="2" max="2" width="47.42578125" customWidth="1"/>
    <col min="3" max="3" width="21" customWidth="1"/>
    <col min="4" max="4" width="48.28515625" customWidth="1"/>
    <col min="5" max="5" width="21.7109375" customWidth="1"/>
  </cols>
  <sheetData>
    <row r="3" spans="2:5" ht="15.75" x14ac:dyDescent="0.25">
      <c r="B3" s="1" t="s">
        <v>0</v>
      </c>
    </row>
    <row r="4" spans="2:5" ht="16.5" thickBot="1" x14ac:dyDescent="0.3">
      <c r="B4" s="2"/>
    </row>
    <row r="5" spans="2:5" ht="15.75" customHeight="1" x14ac:dyDescent="0.25">
      <c r="B5" s="67" t="s">
        <v>1</v>
      </c>
      <c r="C5" s="14" t="s">
        <v>47</v>
      </c>
      <c r="D5" s="69" t="s">
        <v>48</v>
      </c>
      <c r="E5" s="36" t="s">
        <v>47</v>
      </c>
    </row>
    <row r="6" spans="2:5" ht="16.5" thickBot="1" x14ac:dyDescent="0.3">
      <c r="B6" s="68"/>
      <c r="C6" s="15">
        <v>45016</v>
      </c>
      <c r="D6" s="68"/>
      <c r="E6" s="37">
        <v>45016</v>
      </c>
    </row>
    <row r="7" spans="2:5" ht="15.75" thickTop="1" x14ac:dyDescent="0.25">
      <c r="B7" s="3"/>
      <c r="C7" s="16"/>
      <c r="D7" s="20"/>
      <c r="E7" s="38"/>
    </row>
    <row r="8" spans="2:5" ht="15.75" x14ac:dyDescent="0.25">
      <c r="B8" s="4" t="s">
        <v>2</v>
      </c>
      <c r="C8" s="17">
        <f>C9+C15+C19+C22+C29</f>
        <v>848794830.69000006</v>
      </c>
      <c r="D8" s="21" t="s">
        <v>49</v>
      </c>
      <c r="E8" s="39">
        <f>E9+E24+E29</f>
        <v>1130151876.1100001</v>
      </c>
    </row>
    <row r="9" spans="2:5" ht="16.5" x14ac:dyDescent="0.25">
      <c r="B9" s="5" t="s">
        <v>3</v>
      </c>
      <c r="C9" s="18">
        <f>SUM(C10:C14)</f>
        <v>681937.11</v>
      </c>
      <c r="D9" s="22" t="s">
        <v>50</v>
      </c>
      <c r="E9" s="40">
        <v>281970496.34000003</v>
      </c>
    </row>
    <row r="10" spans="2:5" ht="16.5" x14ac:dyDescent="0.25">
      <c r="B10" s="6" t="s">
        <v>4</v>
      </c>
      <c r="C10" s="30"/>
      <c r="D10" s="23" t="s">
        <v>51</v>
      </c>
      <c r="E10" s="40">
        <v>147030142.5</v>
      </c>
    </row>
    <row r="11" spans="2:5" x14ac:dyDescent="0.25">
      <c r="B11" s="6" t="s">
        <v>5</v>
      </c>
      <c r="C11" s="30"/>
      <c r="D11" s="24" t="s">
        <v>52</v>
      </c>
      <c r="E11" s="33">
        <v>147030142.5</v>
      </c>
    </row>
    <row r="12" spans="2:5" x14ac:dyDescent="0.25">
      <c r="B12" s="6" t="s">
        <v>6</v>
      </c>
      <c r="C12" s="30"/>
      <c r="D12" s="24" t="s">
        <v>53</v>
      </c>
      <c r="E12" s="33"/>
    </row>
    <row r="13" spans="2:5" ht="16.5" x14ac:dyDescent="0.25">
      <c r="B13" s="6" t="s">
        <v>7</v>
      </c>
      <c r="C13" s="30">
        <v>681937.11</v>
      </c>
      <c r="D13" s="23" t="s">
        <v>54</v>
      </c>
      <c r="E13" s="33"/>
    </row>
    <row r="14" spans="2:5" ht="16.5" x14ac:dyDescent="0.25">
      <c r="B14" s="6" t="s">
        <v>8</v>
      </c>
      <c r="C14" s="30"/>
      <c r="D14" s="23" t="s">
        <v>55</v>
      </c>
      <c r="E14" s="40">
        <v>66074226.319999993</v>
      </c>
    </row>
    <row r="15" spans="2:5" ht="16.5" x14ac:dyDescent="0.25">
      <c r="B15" s="5" t="s">
        <v>9</v>
      </c>
      <c r="C15" s="31">
        <f>SUM(C16:C18)</f>
        <v>23838203.110000003</v>
      </c>
      <c r="D15" s="24" t="s">
        <v>56</v>
      </c>
      <c r="E15" s="33">
        <v>19224983.91</v>
      </c>
    </row>
    <row r="16" spans="2:5" x14ac:dyDescent="0.25">
      <c r="B16" s="6" t="s">
        <v>10</v>
      </c>
      <c r="C16" s="30">
        <v>20717557.460000001</v>
      </c>
      <c r="D16" s="25" t="s">
        <v>57</v>
      </c>
      <c r="E16" s="33">
        <v>46849242.409999996</v>
      </c>
    </row>
    <row r="17" spans="2:5" ht="16.5" x14ac:dyDescent="0.25">
      <c r="B17" s="6" t="s">
        <v>11</v>
      </c>
      <c r="C17" s="30">
        <v>3120645.6500000013</v>
      </c>
      <c r="D17" s="23" t="s">
        <v>58</v>
      </c>
      <c r="E17" s="40">
        <v>0</v>
      </c>
    </row>
    <row r="18" spans="2:5" x14ac:dyDescent="0.25">
      <c r="B18" s="6" t="s">
        <v>12</v>
      </c>
      <c r="C18" s="30"/>
      <c r="D18" s="25" t="s">
        <v>59</v>
      </c>
      <c r="E18" s="33"/>
    </row>
    <row r="19" spans="2:5" ht="16.5" x14ac:dyDescent="0.25">
      <c r="B19" s="5" t="s">
        <v>13</v>
      </c>
      <c r="C19" s="31">
        <f>SUM(C20:C21)</f>
        <v>816843709.98000002</v>
      </c>
      <c r="D19" s="24" t="s">
        <v>60</v>
      </c>
      <c r="E19" s="33"/>
    </row>
    <row r="20" spans="2:5" ht="16.5" x14ac:dyDescent="0.25">
      <c r="B20" s="6" t="s">
        <v>14</v>
      </c>
      <c r="C20" s="30">
        <v>254940214.63999999</v>
      </c>
      <c r="D20" s="26" t="s">
        <v>61</v>
      </c>
      <c r="E20" s="33">
        <v>62199432.729999997</v>
      </c>
    </row>
    <row r="21" spans="2:5" ht="16.5" x14ac:dyDescent="0.25">
      <c r="B21" s="6" t="s">
        <v>15</v>
      </c>
      <c r="C21" s="30">
        <v>561903495.34000003</v>
      </c>
      <c r="D21" s="23" t="s">
        <v>62</v>
      </c>
      <c r="E21" s="40">
        <v>6666694.7899999982</v>
      </c>
    </row>
    <row r="22" spans="2:5" ht="16.5" x14ac:dyDescent="0.25">
      <c r="B22" s="5" t="s">
        <v>16</v>
      </c>
      <c r="C22" s="31">
        <f>SUM(C23:C28)</f>
        <v>7362775.7699999996</v>
      </c>
      <c r="D22" s="23" t="s">
        <v>63</v>
      </c>
      <c r="E22" s="33"/>
    </row>
    <row r="23" spans="2:5" x14ac:dyDescent="0.25">
      <c r="B23" s="6" t="s">
        <v>17</v>
      </c>
      <c r="C23" s="30"/>
      <c r="D23" s="20"/>
      <c r="E23" s="40"/>
    </row>
    <row r="24" spans="2:5" ht="15.75" x14ac:dyDescent="0.25">
      <c r="B24" s="6" t="s">
        <v>18</v>
      </c>
      <c r="C24" s="30">
        <v>4896475.05</v>
      </c>
      <c r="D24" s="22" t="s">
        <v>64</v>
      </c>
      <c r="E24" s="40"/>
    </row>
    <row r="25" spans="2:5" ht="16.5" x14ac:dyDescent="0.25">
      <c r="B25" s="6" t="s">
        <v>19</v>
      </c>
      <c r="C25" s="30"/>
      <c r="D25" s="26" t="s">
        <v>65</v>
      </c>
      <c r="E25" s="33"/>
    </row>
    <row r="26" spans="2:5" ht="16.5" x14ac:dyDescent="0.25">
      <c r="B26" s="6" t="s">
        <v>20</v>
      </c>
      <c r="C26" s="30"/>
      <c r="D26" s="26" t="s">
        <v>66</v>
      </c>
      <c r="E26" s="33"/>
    </row>
    <row r="27" spans="2:5" ht="16.5" x14ac:dyDescent="0.25">
      <c r="B27" s="6" t="s">
        <v>21</v>
      </c>
      <c r="C27" s="30"/>
      <c r="D27" s="23" t="s">
        <v>67</v>
      </c>
      <c r="E27" s="33"/>
    </row>
    <row r="28" spans="2:5" x14ac:dyDescent="0.25">
      <c r="B28" s="6" t="s">
        <v>22</v>
      </c>
      <c r="C28" s="30">
        <v>2466300.7200000002</v>
      </c>
      <c r="D28" s="20"/>
      <c r="E28" s="40"/>
    </row>
    <row r="29" spans="2:5" ht="16.5" x14ac:dyDescent="0.25">
      <c r="B29" s="5" t="s">
        <v>23</v>
      </c>
      <c r="C29" s="30">
        <v>68204.72</v>
      </c>
      <c r="D29" s="22" t="s">
        <v>68</v>
      </c>
      <c r="E29" s="40">
        <f>SUM(E30:E32)</f>
        <v>848181379.76999998</v>
      </c>
    </row>
    <row r="30" spans="2:5" ht="16.5" x14ac:dyDescent="0.25">
      <c r="B30" s="7"/>
      <c r="C30" s="31"/>
      <c r="D30" s="26" t="s">
        <v>69</v>
      </c>
      <c r="E30" s="33">
        <f>848181379.77-E31-E32</f>
        <v>500978322.51999998</v>
      </c>
    </row>
    <row r="31" spans="2:5" ht="16.5" x14ac:dyDescent="0.25">
      <c r="B31" s="4" t="s">
        <v>24</v>
      </c>
      <c r="C31" s="32">
        <f>C32+C33+C40+C48+C55+C56</f>
        <v>347215557.25</v>
      </c>
      <c r="D31" s="26" t="s">
        <v>70</v>
      </c>
      <c r="E31" s="33">
        <f>C31-12500</f>
        <v>347203057.25</v>
      </c>
    </row>
    <row r="32" spans="2:5" ht="16.5" x14ac:dyDescent="0.25">
      <c r="B32" s="5" t="s">
        <v>25</v>
      </c>
      <c r="C32" s="30"/>
      <c r="D32" s="23" t="s">
        <v>71</v>
      </c>
      <c r="E32" s="33">
        <f>C32</f>
        <v>0</v>
      </c>
    </row>
    <row r="33" spans="2:5" ht="16.5" x14ac:dyDescent="0.25">
      <c r="B33" s="8" t="s">
        <v>26</v>
      </c>
      <c r="C33" s="31">
        <f>SUM(C34:C39)</f>
        <v>25166781.98</v>
      </c>
      <c r="D33" s="27"/>
      <c r="E33" s="41"/>
    </row>
    <row r="34" spans="2:5" ht="15.75" x14ac:dyDescent="0.25">
      <c r="B34" s="6" t="s">
        <v>27</v>
      </c>
      <c r="C34" s="30"/>
      <c r="D34" s="21" t="s">
        <v>72</v>
      </c>
      <c r="E34" s="42">
        <f>E35+E40+E45+E46+E47</f>
        <v>9273236.2200000007</v>
      </c>
    </row>
    <row r="35" spans="2:5" ht="16.5" x14ac:dyDescent="0.25">
      <c r="B35" s="6" t="s">
        <v>28</v>
      </c>
      <c r="C35" s="30">
        <v>25166781.98</v>
      </c>
      <c r="D35" s="23" t="s">
        <v>73</v>
      </c>
      <c r="E35" s="40">
        <f>SUM(E36:E39)</f>
        <v>4222313.17</v>
      </c>
    </row>
    <row r="36" spans="2:5" x14ac:dyDescent="0.25">
      <c r="B36" s="6" t="s">
        <v>29</v>
      </c>
      <c r="C36" s="30"/>
      <c r="D36" s="24" t="s">
        <v>74</v>
      </c>
      <c r="E36" s="33"/>
    </row>
    <row r="37" spans="2:5" x14ac:dyDescent="0.25">
      <c r="B37" s="6" t="s">
        <v>30</v>
      </c>
      <c r="C37" s="30"/>
      <c r="D37" s="24" t="s">
        <v>75</v>
      </c>
      <c r="E37" s="33"/>
    </row>
    <row r="38" spans="2:5" x14ac:dyDescent="0.25">
      <c r="B38" s="6" t="s">
        <v>31</v>
      </c>
      <c r="C38" s="30"/>
      <c r="D38" s="24" t="s">
        <v>76</v>
      </c>
      <c r="E38" s="33"/>
    </row>
    <row r="39" spans="2:5" x14ac:dyDescent="0.25">
      <c r="B39" s="6" t="s">
        <v>32</v>
      </c>
      <c r="C39" s="30"/>
      <c r="D39" s="24" t="s">
        <v>77</v>
      </c>
      <c r="E39" s="33">
        <v>4222313.17</v>
      </c>
    </row>
    <row r="40" spans="2:5" ht="16.5" x14ac:dyDescent="0.25">
      <c r="B40" s="8" t="s">
        <v>33</v>
      </c>
      <c r="C40" s="31">
        <f>SUM(C41:C47)</f>
        <v>123349554.40000001</v>
      </c>
      <c r="D40" s="23" t="s">
        <v>78</v>
      </c>
      <c r="E40" s="40">
        <f>SUM(E41:E44)</f>
        <v>2800764.5700000003</v>
      </c>
    </row>
    <row r="41" spans="2:5" x14ac:dyDescent="0.25">
      <c r="B41" s="9" t="s">
        <v>34</v>
      </c>
      <c r="C41" s="30">
        <v>5798451.9900000002</v>
      </c>
      <c r="D41" s="24" t="s">
        <v>79</v>
      </c>
      <c r="E41" s="33">
        <v>0</v>
      </c>
    </row>
    <row r="42" spans="2:5" x14ac:dyDescent="0.25">
      <c r="B42" s="9" t="s">
        <v>35</v>
      </c>
      <c r="C42" s="30">
        <f>115927947.89-140035.82+141605.01</f>
        <v>115929517.08000001</v>
      </c>
      <c r="D42" s="24" t="s">
        <v>80</v>
      </c>
      <c r="E42" s="40">
        <v>1826190.12</v>
      </c>
    </row>
    <row r="43" spans="2:5" x14ac:dyDescent="0.25">
      <c r="B43" s="9" t="s">
        <v>36</v>
      </c>
      <c r="C43" s="30">
        <v>1497364.39</v>
      </c>
      <c r="D43" s="24" t="s">
        <v>81</v>
      </c>
      <c r="E43" s="33"/>
    </row>
    <row r="44" spans="2:5" x14ac:dyDescent="0.25">
      <c r="B44" s="6" t="s">
        <v>37</v>
      </c>
      <c r="C44" s="33">
        <v>77152.86</v>
      </c>
      <c r="D44" s="24" t="s">
        <v>82</v>
      </c>
      <c r="E44" s="33">
        <v>974574.45</v>
      </c>
    </row>
    <row r="45" spans="2:5" ht="16.5" x14ac:dyDescent="0.25">
      <c r="B45" s="6" t="s">
        <v>38</v>
      </c>
      <c r="C45" s="30">
        <v>8984.16</v>
      </c>
      <c r="D45" s="23" t="s">
        <v>83</v>
      </c>
      <c r="E45" s="40"/>
    </row>
    <row r="46" spans="2:5" ht="16.5" x14ac:dyDescent="0.25">
      <c r="B46" s="6" t="s">
        <v>39</v>
      </c>
      <c r="C46" s="30">
        <v>38083.919999999998</v>
      </c>
      <c r="D46" s="23" t="s">
        <v>84</v>
      </c>
      <c r="E46" s="33">
        <v>2250158.48</v>
      </c>
    </row>
    <row r="47" spans="2:5" ht="16.5" x14ac:dyDescent="0.25">
      <c r="B47" s="9" t="s">
        <v>40</v>
      </c>
      <c r="C47" s="30"/>
      <c r="D47" s="23" t="s">
        <v>85</v>
      </c>
      <c r="E47" s="33"/>
    </row>
    <row r="48" spans="2:5" ht="16.5" x14ac:dyDescent="0.25">
      <c r="B48" s="8" t="s">
        <v>41</v>
      </c>
      <c r="C48" s="31">
        <f>SUM(C49:C54)</f>
        <v>140035.82</v>
      </c>
      <c r="D48" s="28"/>
      <c r="E48" s="40"/>
    </row>
    <row r="49" spans="2:5" ht="15.75" x14ac:dyDescent="0.25">
      <c r="B49" s="6" t="s">
        <v>17</v>
      </c>
      <c r="C49" s="30"/>
      <c r="D49" s="29" t="s">
        <v>86</v>
      </c>
      <c r="E49" s="42">
        <f>E50+E51+E52+E57+E58+E66</f>
        <v>56585275.609999999</v>
      </c>
    </row>
    <row r="50" spans="2:5" ht="16.5" x14ac:dyDescent="0.25">
      <c r="B50" s="6" t="s">
        <v>18</v>
      </c>
      <c r="C50" s="30"/>
      <c r="D50" s="23" t="s">
        <v>87</v>
      </c>
      <c r="E50" s="33"/>
    </row>
    <row r="51" spans="2:5" ht="16.5" x14ac:dyDescent="0.25">
      <c r="B51" s="6" t="s">
        <v>19</v>
      </c>
      <c r="C51" s="30"/>
      <c r="D51" s="23" t="s">
        <v>88</v>
      </c>
      <c r="E51" s="33"/>
    </row>
    <row r="52" spans="2:5" ht="16.5" x14ac:dyDescent="0.25">
      <c r="B52" s="6" t="s">
        <v>20</v>
      </c>
      <c r="C52" s="30"/>
      <c r="D52" s="23" t="s">
        <v>89</v>
      </c>
      <c r="E52" s="40">
        <f>SUM(E53:E56)</f>
        <v>214220.34</v>
      </c>
    </row>
    <row r="53" spans="2:5" x14ac:dyDescent="0.25">
      <c r="B53" s="6" t="s">
        <v>21</v>
      </c>
      <c r="C53" s="30">
        <v>140035.82</v>
      </c>
      <c r="D53" s="24" t="s">
        <v>79</v>
      </c>
      <c r="E53" s="33">
        <v>0</v>
      </c>
    </row>
    <row r="54" spans="2:5" x14ac:dyDescent="0.25">
      <c r="B54" s="6" t="s">
        <v>22</v>
      </c>
      <c r="C54" s="30"/>
      <c r="D54" s="24" t="s">
        <v>80</v>
      </c>
      <c r="E54" s="40">
        <v>214220.34</v>
      </c>
    </row>
    <row r="55" spans="2:5" ht="16.5" x14ac:dyDescent="0.25">
      <c r="B55" s="8" t="s">
        <v>42</v>
      </c>
      <c r="C55" s="31">
        <v>2238750.21</v>
      </c>
      <c r="D55" s="24" t="s">
        <v>81</v>
      </c>
      <c r="E55" s="33"/>
    </row>
    <row r="56" spans="2:5" ht="16.5" x14ac:dyDescent="0.25">
      <c r="B56" s="8" t="s">
        <v>43</v>
      </c>
      <c r="C56" s="31">
        <f>SUM(C57:C58)</f>
        <v>196320434.84</v>
      </c>
      <c r="D56" s="24" t="s">
        <v>82</v>
      </c>
      <c r="E56" s="33">
        <v>0</v>
      </c>
    </row>
    <row r="57" spans="2:5" ht="16.5" x14ac:dyDescent="0.25">
      <c r="B57" s="9" t="s">
        <v>44</v>
      </c>
      <c r="C57" s="30">
        <v>196320434.84</v>
      </c>
      <c r="D57" s="23" t="s">
        <v>90</v>
      </c>
      <c r="E57" s="33">
        <v>58392.46</v>
      </c>
    </row>
    <row r="58" spans="2:5" ht="16.5" x14ac:dyDescent="0.25">
      <c r="B58" s="9" t="s">
        <v>45</v>
      </c>
      <c r="C58" s="30"/>
      <c r="D58" s="23" t="s">
        <v>91</v>
      </c>
      <c r="E58" s="40">
        <f>SUM(E59:E65)</f>
        <v>28929473.880000003</v>
      </c>
    </row>
    <row r="59" spans="2:5" x14ac:dyDescent="0.25">
      <c r="B59" s="10"/>
      <c r="C59" s="34"/>
      <c r="D59" s="24" t="s">
        <v>92</v>
      </c>
      <c r="E59" s="33">
        <v>20544095.16</v>
      </c>
    </row>
    <row r="60" spans="2:5" x14ac:dyDescent="0.25">
      <c r="B60" s="10"/>
      <c r="C60" s="35"/>
      <c r="D60" s="24" t="s">
        <v>93</v>
      </c>
      <c r="E60" s="33"/>
    </row>
    <row r="61" spans="2:5" x14ac:dyDescent="0.25">
      <c r="B61" s="10"/>
      <c r="C61" s="35"/>
      <c r="D61" s="24" t="s">
        <v>94</v>
      </c>
      <c r="E61" s="33">
        <v>6365038.4299999997</v>
      </c>
    </row>
    <row r="62" spans="2:5" x14ac:dyDescent="0.25">
      <c r="B62" s="10"/>
      <c r="C62" s="35"/>
      <c r="D62" s="24" t="s">
        <v>95</v>
      </c>
      <c r="E62" s="33">
        <v>652291.85</v>
      </c>
    </row>
    <row r="63" spans="2:5" x14ac:dyDescent="0.25">
      <c r="B63" s="10"/>
      <c r="C63" s="35"/>
      <c r="D63" s="24" t="s">
        <v>96</v>
      </c>
      <c r="E63" s="33"/>
    </row>
    <row r="64" spans="2:5" x14ac:dyDescent="0.25">
      <c r="B64" s="10"/>
      <c r="C64" s="35"/>
      <c r="D64" s="24" t="s">
        <v>97</v>
      </c>
      <c r="E64" s="33">
        <v>1367481.52</v>
      </c>
    </row>
    <row r="65" spans="2:5" x14ac:dyDescent="0.25">
      <c r="B65" s="10"/>
      <c r="C65" s="35"/>
      <c r="D65" s="24" t="s">
        <v>98</v>
      </c>
      <c r="E65" s="33">
        <v>566.91999999999996</v>
      </c>
    </row>
    <row r="66" spans="2:5" ht="16.5" x14ac:dyDescent="0.25">
      <c r="B66" s="10"/>
      <c r="C66" s="35"/>
      <c r="D66" s="23" t="s">
        <v>99</v>
      </c>
      <c r="E66" s="33">
        <v>27383188.93</v>
      </c>
    </row>
    <row r="67" spans="2:5" ht="15.75" thickBot="1" x14ac:dyDescent="0.3">
      <c r="B67" s="10"/>
      <c r="C67" s="35"/>
      <c r="D67" s="27"/>
      <c r="E67" s="43"/>
    </row>
    <row r="68" spans="2:5" ht="16.5" thickBot="1" x14ac:dyDescent="0.3">
      <c r="B68" s="11" t="s">
        <v>46</v>
      </c>
      <c r="C68" s="19">
        <f>C8+C31</f>
        <v>1196010387.9400001</v>
      </c>
      <c r="D68" s="11" t="s">
        <v>100</v>
      </c>
      <c r="E68" s="19">
        <f>E8+E34+E49</f>
        <v>1196010387.9400001</v>
      </c>
    </row>
  </sheetData>
  <mergeCells count="2">
    <mergeCell ref="B5:B6"/>
    <mergeCell ref="D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83"/>
  <sheetViews>
    <sheetView workbookViewId="0">
      <selection activeCell="G46" sqref="G46"/>
    </sheetView>
  </sheetViews>
  <sheetFormatPr baseColWidth="10" defaultRowHeight="15" x14ac:dyDescent="0.25"/>
  <cols>
    <col min="2" max="2" width="54.85546875" customWidth="1"/>
    <col min="3" max="3" width="24.7109375" customWidth="1"/>
  </cols>
  <sheetData>
    <row r="4" spans="2:3" x14ac:dyDescent="0.25">
      <c r="B4" s="70" t="s">
        <v>172</v>
      </c>
      <c r="C4" s="70"/>
    </row>
    <row r="5" spans="2:3" ht="15.75" thickBot="1" x14ac:dyDescent="0.3"/>
    <row r="6" spans="2:3" ht="15.75" x14ac:dyDescent="0.25">
      <c r="B6" s="12" t="s">
        <v>173</v>
      </c>
      <c r="C6" s="36" t="s">
        <v>47</v>
      </c>
    </row>
    <row r="7" spans="2:3" ht="16.5" thickBot="1" x14ac:dyDescent="0.3">
      <c r="B7" s="13"/>
      <c r="C7" s="37">
        <v>45016</v>
      </c>
    </row>
    <row r="8" spans="2:3" ht="16.5" thickTop="1" x14ac:dyDescent="0.25">
      <c r="B8" s="44"/>
      <c r="C8" s="58"/>
    </row>
    <row r="9" spans="2:3" ht="15.75" x14ac:dyDescent="0.25">
      <c r="B9" s="4" t="s">
        <v>101</v>
      </c>
      <c r="C9" s="59"/>
    </row>
    <row r="10" spans="2:3" ht="16.5" x14ac:dyDescent="0.25">
      <c r="B10" s="45" t="s">
        <v>102</v>
      </c>
      <c r="C10" s="60">
        <f>C11+C16</f>
        <v>4420397.2100000009</v>
      </c>
    </row>
    <row r="11" spans="2:3" x14ac:dyDescent="0.25">
      <c r="B11" s="6" t="s">
        <v>103</v>
      </c>
      <c r="C11" s="60">
        <f>SUM(C12:C15)</f>
        <v>4408158.5100000007</v>
      </c>
    </row>
    <row r="12" spans="2:3" x14ac:dyDescent="0.25">
      <c r="B12" s="47" t="s">
        <v>104</v>
      </c>
      <c r="C12" s="33"/>
    </row>
    <row r="13" spans="2:3" x14ac:dyDescent="0.25">
      <c r="B13" s="47" t="s">
        <v>105</v>
      </c>
      <c r="C13" s="33">
        <f>4428228.07-20069.56</f>
        <v>4408158.5100000007</v>
      </c>
    </row>
    <row r="14" spans="2:3" x14ac:dyDescent="0.25">
      <c r="B14" s="47" t="s">
        <v>106</v>
      </c>
      <c r="C14" s="33"/>
    </row>
    <row r="15" spans="2:3" x14ac:dyDescent="0.25">
      <c r="B15" s="47" t="s">
        <v>107</v>
      </c>
      <c r="C15" s="33">
        <v>0</v>
      </c>
    </row>
    <row r="16" spans="2:3" x14ac:dyDescent="0.25">
      <c r="B16" s="48" t="s">
        <v>108</v>
      </c>
      <c r="C16" s="40">
        <f>SUM(C17:C22)</f>
        <v>12238.7</v>
      </c>
    </row>
    <row r="17" spans="2:3" x14ac:dyDescent="0.25">
      <c r="B17" s="47" t="s">
        <v>109</v>
      </c>
      <c r="C17" s="33"/>
    </row>
    <row r="18" spans="2:3" x14ac:dyDescent="0.25">
      <c r="B18" s="47" t="s">
        <v>110</v>
      </c>
      <c r="C18" s="33">
        <f>-20069.56*0</f>
        <v>0</v>
      </c>
    </row>
    <row r="19" spans="2:3" x14ac:dyDescent="0.25">
      <c r="B19" s="47" t="s">
        <v>111</v>
      </c>
      <c r="C19" s="33">
        <v>12238.7</v>
      </c>
    </row>
    <row r="20" spans="2:3" x14ac:dyDescent="0.25">
      <c r="B20" s="47" t="s">
        <v>112</v>
      </c>
      <c r="C20" s="33"/>
    </row>
    <row r="21" spans="2:3" x14ac:dyDescent="0.25">
      <c r="B21" s="47" t="s">
        <v>113</v>
      </c>
      <c r="C21" s="33"/>
    </row>
    <row r="22" spans="2:3" x14ac:dyDescent="0.25">
      <c r="B22" s="47"/>
      <c r="C22" s="33"/>
    </row>
    <row r="23" spans="2:3" ht="16.5" x14ac:dyDescent="0.25">
      <c r="B23" s="49" t="s">
        <v>114</v>
      </c>
      <c r="C23" s="33"/>
    </row>
    <row r="24" spans="2:3" ht="16.5" x14ac:dyDescent="0.25">
      <c r="B24" s="49" t="s">
        <v>115</v>
      </c>
      <c r="C24" s="33">
        <v>22358833.379999999</v>
      </c>
    </row>
    <row r="25" spans="2:3" ht="16.5" x14ac:dyDescent="0.25">
      <c r="B25" s="50" t="s">
        <v>116</v>
      </c>
      <c r="C25" s="40">
        <f>SUM(C26:C29)</f>
        <v>-23608876</v>
      </c>
    </row>
    <row r="26" spans="2:3" x14ac:dyDescent="0.25">
      <c r="B26" s="48" t="s">
        <v>117</v>
      </c>
      <c r="C26" s="33">
        <f>-170.56-22358662.82</f>
        <v>-22358833.379999999</v>
      </c>
    </row>
    <row r="27" spans="2:3" x14ac:dyDescent="0.25">
      <c r="B27" s="51" t="s">
        <v>118</v>
      </c>
      <c r="C27" s="33">
        <v>-1250042.6200000001</v>
      </c>
    </row>
    <row r="28" spans="2:3" x14ac:dyDescent="0.25">
      <c r="B28" s="51" t="s">
        <v>119</v>
      </c>
      <c r="C28" s="33"/>
    </row>
    <row r="29" spans="2:3" x14ac:dyDescent="0.25">
      <c r="B29" s="51" t="s">
        <v>120</v>
      </c>
      <c r="C29" s="33"/>
    </row>
    <row r="30" spans="2:3" ht="16.5" x14ac:dyDescent="0.25">
      <c r="B30" s="52" t="s">
        <v>121</v>
      </c>
      <c r="C30" s="40">
        <f>SUM(C31:C33)</f>
        <v>13564947.26</v>
      </c>
    </row>
    <row r="31" spans="2:3" x14ac:dyDescent="0.25">
      <c r="B31" s="51" t="s">
        <v>122</v>
      </c>
      <c r="C31" s="33">
        <v>90094.12</v>
      </c>
    </row>
    <row r="32" spans="2:3" x14ac:dyDescent="0.25">
      <c r="B32" s="51" t="s">
        <v>123</v>
      </c>
      <c r="C32" s="33">
        <v>13462836.93</v>
      </c>
    </row>
    <row r="33" spans="2:3" x14ac:dyDescent="0.25">
      <c r="B33" s="51" t="s">
        <v>124</v>
      </c>
      <c r="C33" s="33">
        <v>12016.21</v>
      </c>
    </row>
    <row r="34" spans="2:3" ht="16.5" x14ac:dyDescent="0.25">
      <c r="B34" s="52" t="s">
        <v>125</v>
      </c>
      <c r="C34" s="40">
        <f>C35+C36+C37</f>
        <v>-4428722.63</v>
      </c>
    </row>
    <row r="35" spans="2:3" x14ac:dyDescent="0.25">
      <c r="B35" s="51" t="s">
        <v>126</v>
      </c>
      <c r="C35" s="33">
        <v>-3306384.17</v>
      </c>
    </row>
    <row r="36" spans="2:3" x14ac:dyDescent="0.25">
      <c r="B36" s="51" t="s">
        <v>127</v>
      </c>
      <c r="C36" s="33">
        <v>-1122338.46</v>
      </c>
    </row>
    <row r="37" spans="2:3" x14ac:dyDescent="0.25">
      <c r="B37" s="51" t="s">
        <v>128</v>
      </c>
      <c r="C37" s="33"/>
    </row>
    <row r="38" spans="2:3" ht="16.5" x14ac:dyDescent="0.25">
      <c r="B38" s="52" t="s">
        <v>129</v>
      </c>
      <c r="C38" s="40">
        <f>SUM(C39:C42)</f>
        <v>-4933570.3100000005</v>
      </c>
    </row>
    <row r="39" spans="2:3" x14ac:dyDescent="0.25">
      <c r="B39" s="51" t="s">
        <v>130</v>
      </c>
      <c r="C39" s="33">
        <v>-4169782.25</v>
      </c>
    </row>
    <row r="40" spans="2:3" x14ac:dyDescent="0.25">
      <c r="B40" s="51" t="s">
        <v>131</v>
      </c>
      <c r="C40" s="33">
        <v>-296165.28000000003</v>
      </c>
    </row>
    <row r="41" spans="2:3" x14ac:dyDescent="0.25">
      <c r="B41" s="51" t="s">
        <v>132</v>
      </c>
      <c r="C41" s="33">
        <v>-406324.08</v>
      </c>
    </row>
    <row r="42" spans="2:3" x14ac:dyDescent="0.25">
      <c r="B42" s="51" t="s">
        <v>133</v>
      </c>
      <c r="C42" s="33">
        <v>-61298.7</v>
      </c>
    </row>
    <row r="43" spans="2:3" ht="16.5" x14ac:dyDescent="0.25">
      <c r="B43" s="52" t="s">
        <v>134</v>
      </c>
      <c r="C43" s="40">
        <f>SUM(C44:C46)</f>
        <v>-3513332.7600000002</v>
      </c>
    </row>
    <row r="44" spans="2:3" x14ac:dyDescent="0.25">
      <c r="B44" s="51" t="s">
        <v>135</v>
      </c>
      <c r="C44" s="33">
        <v>-52127.3</v>
      </c>
    </row>
    <row r="45" spans="2:3" x14ac:dyDescent="0.25">
      <c r="B45" s="51" t="s">
        <v>136</v>
      </c>
      <c r="C45" s="33">
        <v>-178279.3</v>
      </c>
    </row>
    <row r="46" spans="2:3" x14ac:dyDescent="0.25">
      <c r="B46" s="51" t="s">
        <v>137</v>
      </c>
      <c r="C46" s="33">
        <v>-3282926.16</v>
      </c>
    </row>
    <row r="47" spans="2:3" ht="16.5" x14ac:dyDescent="0.25">
      <c r="B47" s="52" t="s">
        <v>138</v>
      </c>
      <c r="C47" s="33">
        <v>2441692.42</v>
      </c>
    </row>
    <row r="48" spans="2:3" ht="16.5" x14ac:dyDescent="0.25">
      <c r="B48" s="52" t="s">
        <v>139</v>
      </c>
      <c r="C48" s="33">
        <v>129843.01</v>
      </c>
    </row>
    <row r="49" spans="2:3" ht="16.5" x14ac:dyDescent="0.25">
      <c r="B49" s="52" t="s">
        <v>140</v>
      </c>
      <c r="C49" s="40">
        <f>SUM(C50:C51)</f>
        <v>0</v>
      </c>
    </row>
    <row r="50" spans="2:3" x14ac:dyDescent="0.25">
      <c r="B50" s="51" t="s">
        <v>141</v>
      </c>
      <c r="C50" s="33"/>
    </row>
    <row r="51" spans="2:3" x14ac:dyDescent="0.25">
      <c r="B51" s="51" t="s">
        <v>142</v>
      </c>
      <c r="C51" s="33"/>
    </row>
    <row r="52" spans="2:3" ht="16.5" x14ac:dyDescent="0.25">
      <c r="B52" s="52" t="s">
        <v>143</v>
      </c>
      <c r="C52" s="61">
        <f>SUM(C53:C54)</f>
        <v>0</v>
      </c>
    </row>
    <row r="53" spans="2:3" x14ac:dyDescent="0.25">
      <c r="B53" s="51" t="s">
        <v>144</v>
      </c>
      <c r="C53" s="33"/>
    </row>
    <row r="54" spans="2:3" x14ac:dyDescent="0.25">
      <c r="B54" s="51" t="s">
        <v>145</v>
      </c>
      <c r="C54" s="33"/>
    </row>
    <row r="55" spans="2:3" ht="16.5" x14ac:dyDescent="0.25">
      <c r="B55" s="53" t="s">
        <v>146</v>
      </c>
      <c r="C55" s="62">
        <f>C10+C23+C24+C25+C30+C34+C38+C43+C47+C48+C49+C52</f>
        <v>6431211.5799999982</v>
      </c>
    </row>
    <row r="56" spans="2:3" ht="16.5" x14ac:dyDescent="0.25">
      <c r="B56" s="54" t="s">
        <v>147</v>
      </c>
      <c r="C56" s="63">
        <f>C57+C60+C63</f>
        <v>243992.69</v>
      </c>
    </row>
    <row r="57" spans="2:3" x14ac:dyDescent="0.25">
      <c r="B57" s="51" t="s">
        <v>148</v>
      </c>
      <c r="C57" s="40">
        <f>SUM(C58:C59)</f>
        <v>0</v>
      </c>
    </row>
    <row r="58" spans="2:3" x14ac:dyDescent="0.25">
      <c r="B58" s="51" t="s">
        <v>149</v>
      </c>
      <c r="C58" s="33"/>
    </row>
    <row r="59" spans="2:3" x14ac:dyDescent="0.25">
      <c r="B59" s="51" t="s">
        <v>150</v>
      </c>
      <c r="C59" s="33"/>
    </row>
    <row r="60" spans="2:3" x14ac:dyDescent="0.25">
      <c r="B60" s="51" t="s">
        <v>151</v>
      </c>
      <c r="C60" s="40">
        <f>SUM(C61:C62)</f>
        <v>243992.69</v>
      </c>
    </row>
    <row r="61" spans="2:3" x14ac:dyDescent="0.25">
      <c r="B61" s="51" t="s">
        <v>152</v>
      </c>
      <c r="C61" s="33"/>
    </row>
    <row r="62" spans="2:3" x14ac:dyDescent="0.25">
      <c r="B62" s="51" t="s">
        <v>153</v>
      </c>
      <c r="C62" s="33">
        <v>243992.69</v>
      </c>
    </row>
    <row r="63" spans="2:3" x14ac:dyDescent="0.25">
      <c r="B63" s="51" t="s">
        <v>154</v>
      </c>
      <c r="C63" s="33"/>
    </row>
    <row r="64" spans="2:3" ht="16.5" x14ac:dyDescent="0.25">
      <c r="B64" s="52" t="s">
        <v>155</v>
      </c>
      <c r="C64" s="63">
        <f>SUM(C65:C67)</f>
        <v>-8509.48</v>
      </c>
    </row>
    <row r="65" spans="2:3" x14ac:dyDescent="0.25">
      <c r="B65" s="51" t="s">
        <v>156</v>
      </c>
      <c r="C65" s="33"/>
    </row>
    <row r="66" spans="2:3" x14ac:dyDescent="0.25">
      <c r="B66" s="51" t="s">
        <v>157</v>
      </c>
      <c r="C66" s="33">
        <v>-8509.48</v>
      </c>
    </row>
    <row r="67" spans="2:3" x14ac:dyDescent="0.25">
      <c r="B67" s="51" t="s">
        <v>158</v>
      </c>
      <c r="C67" s="33"/>
    </row>
    <row r="68" spans="2:3" ht="16.5" x14ac:dyDescent="0.25">
      <c r="B68" s="52" t="s">
        <v>159</v>
      </c>
      <c r="C68" s="63">
        <f>SUM(C69:C70)</f>
        <v>0</v>
      </c>
    </row>
    <row r="69" spans="2:3" x14ac:dyDescent="0.25">
      <c r="B69" s="51" t="s">
        <v>160</v>
      </c>
      <c r="C69" s="33"/>
    </row>
    <row r="70" spans="2:3" x14ac:dyDescent="0.25">
      <c r="B70" s="51" t="s">
        <v>161</v>
      </c>
      <c r="C70" s="33"/>
    </row>
    <row r="71" spans="2:3" ht="16.5" x14ac:dyDescent="0.25">
      <c r="B71" s="52" t="s">
        <v>162</v>
      </c>
      <c r="C71" s="33"/>
    </row>
    <row r="72" spans="2:3" ht="16.5" x14ac:dyDescent="0.25">
      <c r="B72" s="52" t="s">
        <v>163</v>
      </c>
      <c r="C72" s="40">
        <f>SUM(C73:C74)</f>
        <v>0</v>
      </c>
    </row>
    <row r="73" spans="2:3" x14ac:dyDescent="0.25">
      <c r="B73" s="51" t="s">
        <v>141</v>
      </c>
      <c r="C73" s="33"/>
    </row>
    <row r="74" spans="2:3" x14ac:dyDescent="0.25">
      <c r="B74" s="51" t="s">
        <v>164</v>
      </c>
      <c r="C74" s="64"/>
    </row>
    <row r="75" spans="2:3" ht="16.5" x14ac:dyDescent="0.25">
      <c r="B75" s="55" t="s">
        <v>165</v>
      </c>
      <c r="C75" s="62">
        <f>C56+C64+C68+C71+C72</f>
        <v>235483.21</v>
      </c>
    </row>
    <row r="76" spans="2:3" ht="16.5" x14ac:dyDescent="0.25">
      <c r="B76" s="55" t="s">
        <v>166</v>
      </c>
      <c r="C76" s="62">
        <f>C55+C75</f>
        <v>6666694.7899999982</v>
      </c>
    </row>
    <row r="77" spans="2:3" ht="16.5" x14ac:dyDescent="0.25">
      <c r="B77" s="52" t="s">
        <v>167</v>
      </c>
      <c r="C77" s="64"/>
    </row>
    <row r="78" spans="2:3" ht="16.5" x14ac:dyDescent="0.25">
      <c r="B78" s="55" t="s">
        <v>168</v>
      </c>
      <c r="C78" s="62">
        <f>C76+C77</f>
        <v>6666694.7899999982</v>
      </c>
    </row>
    <row r="79" spans="2:3" ht="16.5" x14ac:dyDescent="0.25">
      <c r="B79" s="56"/>
      <c r="C79" s="63"/>
    </row>
    <row r="80" spans="2:3" ht="15.75" x14ac:dyDescent="0.25">
      <c r="B80" s="57" t="s">
        <v>169</v>
      </c>
      <c r="C80" s="40"/>
    </row>
    <row r="81" spans="2:3" ht="16.5" x14ac:dyDescent="0.25">
      <c r="B81" s="52" t="s">
        <v>170</v>
      </c>
      <c r="C81" s="33"/>
    </row>
    <row r="82" spans="2:3" ht="17.25" thickBot="1" x14ac:dyDescent="0.3">
      <c r="B82" s="52"/>
      <c r="C82" s="65"/>
    </row>
    <row r="83" spans="2:3" ht="19.5" thickTop="1" thickBot="1" x14ac:dyDescent="0.3">
      <c r="B83" s="46" t="s">
        <v>171</v>
      </c>
      <c r="C83" s="66">
        <f>C78+C81</f>
        <v>6666694.7899999982</v>
      </c>
    </row>
  </sheetData>
  <mergeCells count="1">
    <mergeCell ref="B4:C4"/>
  </mergeCells>
  <conditionalFormatting sqref="C53 C58:C59 C61 C63 C12:C15">
    <cfRule type="cellIs" dxfId="10" priority="19" stopIfTrue="1" operator="lessThan">
      <formula>0</formula>
    </cfRule>
  </conditionalFormatting>
  <conditionalFormatting sqref="C54 C65 C67">
    <cfRule type="cellIs" dxfId="9" priority="20" stopIfTrue="1" operator="greaterThan">
      <formula>0</formula>
    </cfRule>
  </conditionalFormatting>
  <conditionalFormatting sqref="C24 C22">
    <cfRule type="cellIs" dxfId="8" priority="18" stopIfTrue="1" operator="lessThan">
      <formula>0</formula>
    </cfRule>
  </conditionalFormatting>
  <conditionalFormatting sqref="C28">
    <cfRule type="cellIs" dxfId="7" priority="17" stopIfTrue="1" operator="greaterThan">
      <formula>0</formula>
    </cfRule>
  </conditionalFormatting>
  <conditionalFormatting sqref="C35:C36">
    <cfRule type="cellIs" dxfId="6" priority="8" stopIfTrue="1" operator="greaterThan">
      <formula>0</formula>
    </cfRule>
  </conditionalFormatting>
  <conditionalFormatting sqref="C44">
    <cfRule type="cellIs" dxfId="5" priority="7" stopIfTrue="1" operator="greaterThan">
      <formula>0</formula>
    </cfRule>
  </conditionalFormatting>
  <conditionalFormatting sqref="C45:C46">
    <cfRule type="cellIs" dxfId="4" priority="6" stopIfTrue="1" operator="greaterThan">
      <formula>0</formula>
    </cfRule>
  </conditionalFormatting>
  <conditionalFormatting sqref="C47">
    <cfRule type="cellIs" dxfId="3" priority="5" stopIfTrue="1" operator="lessThan">
      <formula>0</formula>
    </cfRule>
  </conditionalFormatting>
  <conditionalFormatting sqref="C48">
    <cfRule type="cellIs" dxfId="2" priority="3" stopIfTrue="1" operator="lessThan">
      <formula>0</formula>
    </cfRule>
  </conditionalFormatting>
  <conditionalFormatting sqref="C17:C21">
    <cfRule type="cellIs" dxfId="1" priority="2" stopIfTrue="1" operator="lessThan">
      <formula>0</formula>
    </cfRule>
  </conditionalFormatting>
  <conditionalFormatting sqref="C39:C42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8DE041-16DC-4819-98C1-258C8B65C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2622E8-9681-4C1F-B7B9-C99E43FFE9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7C5C88-BD15-4A32-B587-83A324B9BD46}">
  <ds:schemaRefs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sharepoint/v3"/>
    <ds:schemaRef ds:uri="e4b73361-b4d4-4302-9756-11c2890942a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pyg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2025-02-11T08:43:51Z</dcterms:created>
  <dcterms:modified xsi:type="dcterms:W3CDTF">2025-02-11T08:44:06Z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