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H58" i="1"/>
  <c r="G58" i="1"/>
  <c r="M54" i="1"/>
  <c r="L54" i="1"/>
  <c r="M51" i="1"/>
  <c r="L51" i="1"/>
  <c r="H50" i="1"/>
  <c r="G50" i="1"/>
  <c r="O47" i="1"/>
  <c r="N47" i="1"/>
  <c r="M42" i="1"/>
  <c r="L42" i="1"/>
  <c r="H42" i="1"/>
  <c r="G42" i="1"/>
  <c r="C39" i="1"/>
  <c r="B39" i="1"/>
  <c r="C38" i="1"/>
  <c r="B38" i="1"/>
  <c r="O37" i="1"/>
  <c r="N37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C24" i="1"/>
  <c r="B24" i="1"/>
  <c r="M23" i="1"/>
  <c r="L23" i="1"/>
  <c r="H21" i="1"/>
  <c r="G21" i="1"/>
  <c r="C21" i="1"/>
  <c r="B21" i="1"/>
  <c r="M19" i="1"/>
  <c r="L19" i="1"/>
  <c r="O17" i="1"/>
  <c r="N17" i="1"/>
  <c r="H17" i="1"/>
  <c r="G17" i="1"/>
  <c r="C17" i="1"/>
  <c r="B17" i="1"/>
  <c r="M16" i="1"/>
  <c r="L16" i="1"/>
  <c r="O12" i="1"/>
  <c r="N12" i="1"/>
  <c r="M12" i="1"/>
  <c r="L12" i="1"/>
  <c r="M11" i="1"/>
  <c r="L11" i="1"/>
  <c r="H11" i="1"/>
  <c r="G11" i="1"/>
  <c r="C11" i="1"/>
  <c r="B11" i="1"/>
  <c r="M10" i="1"/>
  <c r="M70" i="1" s="1"/>
  <c r="L10" i="1"/>
  <c r="L70" i="1" s="1"/>
  <c r="H10" i="1"/>
  <c r="H70" i="1" s="1"/>
  <c r="G10" i="1"/>
  <c r="G70" i="1" s="1"/>
  <c r="D73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E98" i="2" l="1"/>
</calcChain>
</file>

<file path=xl/comments1.xml><?xml version="1.0" encoding="utf-8"?>
<comments xmlns="http://schemas.openxmlformats.org/spreadsheetml/2006/main">
  <authors>
    <author>JVR018</author>
  </authors>
  <commentList>
    <comment ref="N7" authorId="0">
      <text>
        <r>
          <rPr>
            <b/>
            <sz val="8"/>
            <color indexed="81"/>
            <rFont val="Tahoma"/>
          </rPr>
          <t>Comprobación inexacta y oculta. Se comparan las celdas amarillas con los saldos correspondientes de la columna L</t>
        </r>
      </text>
    </comment>
    <comment ref="O7" authorId="0">
      <text>
        <r>
          <rPr>
            <b/>
            <sz val="8"/>
            <color indexed="81"/>
            <rFont val="Tahoma"/>
          </rPr>
          <t>Comprobación inexacta y oculta. Se comparan las celdas amarillas con los saldos correspondientes de la columna H</t>
        </r>
      </text>
    </comment>
    <comment ref="B9" authorId="0">
      <text>
        <r>
          <rPr>
            <b/>
            <sz val="8"/>
            <color indexed="81"/>
            <rFont val="Tahoma"/>
          </rPr>
          <t>Comprobación inexacta y oculta. Se comparan las celdas amarillas con los saldos correspondientes de la columna G</t>
        </r>
      </text>
    </comment>
    <comment ref="C9" authorId="0">
      <text>
        <r>
          <rPr>
            <b/>
            <sz val="8"/>
            <color indexed="81"/>
            <rFont val="Tahoma"/>
          </rPr>
          <t>Comprobación inexacta y oculta. Se comparan las celdas amarillas con los saldos correspondientes de la columna H</t>
        </r>
      </text>
    </comment>
    <comment ref="B37" authorId="0">
      <text>
        <r>
          <rPr>
            <b/>
            <sz val="8"/>
            <color indexed="81"/>
            <rFont val="Tahoma"/>
          </rPr>
          <t>Comprobación inexacta y oculta. Se compara B38 con B39 y por otro lado C38 con C39</t>
        </r>
      </text>
    </comment>
    <comment ref="D77" authorId="0">
      <text>
        <r>
          <rPr>
            <b/>
            <sz val="8"/>
            <color indexed="81"/>
            <rFont val="Tahoma"/>
          </rPr>
          <t>Comprobación inexacta y oculta. Se comprueba E80 con F80 y por otro lado E81 con F81.
Además, se comprueba E82 con la suma de E79+E80+E81</t>
        </r>
      </text>
    </comment>
    <comment ref="D85" authorId="0">
      <text>
        <r>
          <rPr>
            <b/>
            <sz val="8"/>
            <color indexed="81"/>
            <rFont val="Tahoma"/>
          </rPr>
          <t>Comprobación inexacta y oculta. Se comprueba E88 con F88 y por otro lado E89 con F89.
Además, se comprueba E90 con la suma de E87+E88+E89</t>
        </r>
      </text>
    </comment>
  </commentList>
</comments>
</file>

<file path=xl/sharedStrings.xml><?xml version="1.0" encoding="utf-8"?>
<sst xmlns="http://schemas.openxmlformats.org/spreadsheetml/2006/main" count="246" uniqueCount="209">
  <si>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</si>
  <si>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</si>
  <si>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</si>
  <si>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</si>
  <si>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</si>
  <si>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</si>
  <si>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</si>
  <si>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</si>
  <si>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</si>
  <si>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</si>
  <si>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</si>
  <si>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</si>
  <si>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</si>
  <si>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</si>
  <si>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</si>
  <si>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</si>
  <si>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</si>
  <si>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</si>
  <si>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</si>
  <si>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</si>
  <si>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</si>
  <si>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</si>
  <si>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</si>
  <si>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</si>
  <si>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</si>
  <si>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</si>
  <si>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</si>
  <si>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</si>
  <si>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</si>
  <si>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</si>
  <si>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</si>
  <si>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</si>
  <si>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</si>
  <si>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</si>
  <si>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</si>
  <si>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</si>
  <si>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</si>
  <si>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</si>
  <si>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</si>
  <si>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</si>
  <si>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</si>
  <si>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</si>
  <si>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</si>
  <si>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</si>
  <si>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</si>
  <si>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</si>
  <si>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</si>
  <si>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</si>
  <si>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</si>
  <si>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</si>
  <si>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</si>
  <si>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</si>
  <si>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</si>
  <si>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</si>
  <si>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</si>
  <si>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</si>
  <si>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</si>
  <si>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</si>
  <si>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</si>
  <si>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</si>
  <si>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</si>
  <si>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</si>
  <si>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</si>
  <si>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SEGÚN BALANCE</t>
  </si>
  <si>
    <t xml:space="preserve">               3. Productos en curso</t>
  </si>
  <si>
    <t xml:space="preserve">          1. Obligaciones por prestaciones a LP al personal</t>
  </si>
  <si>
    <t>SEGÚN 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</si>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</sst>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</font>
    <font>
      <sz val="10"/>
      <name val="Arial Narrow"/>
      <family val="2"/>
    </font>
    <font>
      <b/>
      <sz val="11"/>
      <name val="Arial"/>
      <family val="2"/>
    </font>
    <font>
      <b/>
      <sz val="11"/>
      <name val="Arial"/>
    </font>
    <font>
      <b/>
      <sz val="12"/>
      <name val="Arial"/>
      <family val="2"/>
    </font>
    <font>
      <sz val="11"/>
      <name val="Arial"/>
      <family val="2"/>
    </font>
    <font>
      <sz val="11"/>
      <color indexed="10"/>
      <name val="Arial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sz val="11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8" fillId="2" borderId="5" xfId="0" applyNumberFormat="1" applyFont="1" applyFill="1" applyBorder="1" applyAlignment="1" applyProtection="1">
      <alignment horizontal="center" vertical="center"/>
    </xf>
    <xf numFmtId="14" fontId="8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8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9" fillId="0" borderId="9" xfId="0" applyNumberFormat="1" applyFont="1" applyFill="1" applyBorder="1" applyAlignment="1" applyProtection="1">
      <alignment vertical="center"/>
    </xf>
    <xf numFmtId="3" fontId="9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8" fillId="0" borderId="13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3" fontId="9" fillId="0" borderId="13" xfId="0" applyNumberFormat="1" applyFont="1" applyFill="1" applyBorder="1" applyAlignment="1" applyProtection="1">
      <alignment vertical="center"/>
    </xf>
    <xf numFmtId="3" fontId="9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9" fillId="3" borderId="13" xfId="0" applyNumberFormat="1" applyFont="1" applyFill="1" applyBorder="1" applyAlignment="1" applyProtection="1">
      <alignment vertical="center"/>
      <protection locked="0"/>
    </xf>
    <xf numFmtId="3" fontId="9" fillId="3" borderId="1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10" fillId="4" borderId="0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11" fillId="0" borderId="12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5" borderId="0" xfId="0" applyNumberFormat="1" applyFont="1" applyFill="1" applyBorder="1" applyAlignment="1" applyProtection="1">
      <alignment vertical="center"/>
    </xf>
    <xf numFmtId="3" fontId="1" fillId="5" borderId="0" xfId="0" applyNumberFormat="1" applyFont="1" applyFill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" fontId="13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3" fontId="9" fillId="0" borderId="15" xfId="0" applyNumberFormat="1" applyFont="1" applyFill="1" applyBorder="1" applyAlignment="1" applyProtection="1">
      <alignment vertical="center"/>
    </xf>
    <xf numFmtId="3" fontId="9" fillId="0" borderId="16" xfId="0" applyNumberFormat="1" applyFont="1" applyFill="1" applyBorder="1" applyAlignment="1" applyProtection="1">
      <alignment vertical="center"/>
    </xf>
    <xf numFmtId="3" fontId="9" fillId="0" borderId="17" xfId="0" applyNumberFormat="1" applyFont="1" applyFill="1" applyBorder="1" applyAlignment="1" applyProtection="1">
      <alignment vertical="center"/>
    </xf>
    <xf numFmtId="3" fontId="9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8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5" fillId="0" borderId="26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3" fontId="14" fillId="0" borderId="0" xfId="0" applyNumberFormat="1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26" xfId="0" applyFont="1" applyBorder="1" applyAlignment="1" applyProtection="1">
      <alignment horizontal="right" vertical="center"/>
    </xf>
    <xf numFmtId="3" fontId="9" fillId="0" borderId="0" xfId="0" applyNumberFormat="1" applyFont="1" applyBorder="1" applyAlignment="1" applyProtection="1">
      <alignment vertical="center"/>
    </xf>
    <xf numFmtId="0" fontId="9" fillId="6" borderId="27" xfId="0" applyFont="1" applyFill="1" applyBorder="1" applyAlignment="1" applyProtection="1">
      <alignment vertical="center"/>
    </xf>
    <xf numFmtId="3" fontId="9" fillId="0" borderId="27" xfId="0" applyNumberFormat="1" applyFont="1" applyBorder="1" applyAlignment="1" applyProtection="1">
      <alignment vertical="center"/>
    </xf>
    <xf numFmtId="0" fontId="14" fillId="0" borderId="28" xfId="0" applyFont="1" applyBorder="1" applyAlignment="1" applyProtection="1">
      <alignment horizontal="right" vertical="center"/>
    </xf>
    <xf numFmtId="3" fontId="9" fillId="0" borderId="29" xfId="0" applyNumberFormat="1" applyFont="1" applyBorder="1" applyAlignment="1" applyProtection="1">
      <alignment vertical="center"/>
    </xf>
    <xf numFmtId="0" fontId="9" fillId="6" borderId="3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9" fillId="0" borderId="17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9" fillId="0" borderId="32" xfId="0" applyNumberFormat="1" applyFont="1" applyFill="1" applyBorder="1" applyAlignment="1" applyProtection="1">
      <alignment vertical="center"/>
    </xf>
    <xf numFmtId="3" fontId="9" fillId="3" borderId="32" xfId="0" applyNumberFormat="1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</xf>
    <xf numFmtId="0" fontId="18" fillId="0" borderId="11" xfId="0" applyFont="1" applyBorder="1" applyAlignment="1" applyProtection="1">
      <alignment vertical="center"/>
    </xf>
    <xf numFmtId="0" fontId="11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8" fillId="0" borderId="33" xfId="0" applyFont="1" applyFill="1" applyBorder="1" applyAlignment="1" applyProtection="1">
      <alignment vertical="center"/>
    </xf>
    <xf numFmtId="3" fontId="9" fillId="3" borderId="36" xfId="0" applyNumberFormat="1" applyFont="1" applyFill="1" applyBorder="1" applyAlignment="1" applyProtection="1">
      <alignment vertical="center"/>
      <protection locked="0"/>
    </xf>
    <xf numFmtId="3" fontId="9" fillId="3" borderId="17" xfId="0" applyNumberFormat="1" applyFont="1" applyFill="1" applyBorder="1" applyAlignment="1" applyProtection="1">
      <alignment vertical="center"/>
      <protection locked="0"/>
    </xf>
    <xf numFmtId="3" fontId="9" fillId="3" borderId="18" xfId="0" applyNumberFormat="1" applyFont="1" applyFill="1" applyBorder="1" applyAlignment="1" applyProtection="1">
      <alignment vertical="center"/>
      <protection locked="0"/>
    </xf>
    <xf numFmtId="0" fontId="11" fillId="0" borderId="37" xfId="0" applyFont="1" applyFill="1" applyBorder="1" applyAlignment="1" applyProtection="1">
      <alignment vertical="center"/>
    </xf>
    <xf numFmtId="3" fontId="9" fillId="0" borderId="38" xfId="0" applyNumberFormat="1" applyFont="1" applyFill="1" applyBorder="1" applyAlignment="1" applyProtection="1">
      <alignment vertical="center"/>
    </xf>
    <xf numFmtId="3" fontId="9" fillId="0" borderId="27" xfId="0" applyNumberFormat="1" applyFont="1" applyFill="1" applyBorder="1" applyAlignment="1" applyProtection="1">
      <alignment vertical="center"/>
    </xf>
    <xf numFmtId="3" fontId="9" fillId="0" borderId="39" xfId="0" applyNumberFormat="1" applyFont="1" applyFill="1" applyBorder="1" applyAlignment="1" applyProtection="1">
      <alignment vertical="center"/>
    </xf>
    <xf numFmtId="3" fontId="9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vertical="center"/>
    </xf>
    <xf numFmtId="3" fontId="8" fillId="0" borderId="43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6" fillId="0" borderId="0" xfId="0" applyNumberFormat="1" applyFont="1" applyBorder="1" applyAlignment="1" applyProtection="1">
      <alignment horizontal="left" vertical="center"/>
    </xf>
    <xf numFmtId="4" fontId="16" fillId="0" borderId="27" xfId="0" applyNumberFormat="1" applyFont="1" applyBorder="1" applyAlignment="1" applyProtection="1">
      <alignment horizontal="left" vertical="center"/>
    </xf>
    <xf numFmtId="3" fontId="9" fillId="0" borderId="44" xfId="0" applyNumberFormat="1" applyFont="1" applyFill="1" applyBorder="1" applyAlignment="1" applyProtection="1">
      <alignment vertical="center"/>
    </xf>
    <xf numFmtId="3" fontId="9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9" fillId="3" borderId="15" xfId="0" applyNumberFormat="1" applyFont="1" applyFill="1" applyBorder="1" applyAlignment="1" applyProtection="1">
      <alignment vertical="center"/>
      <protection locked="0"/>
    </xf>
    <xf numFmtId="3" fontId="9" fillId="0" borderId="45" xfId="0" applyNumberFormat="1" applyFont="1" applyFill="1" applyBorder="1" applyAlignment="1" applyProtection="1">
      <alignment vertical="center"/>
    </xf>
    <xf numFmtId="3" fontId="9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4" fillId="0" borderId="0" xfId="0" applyNumberFormat="1" applyFont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horizontal="left" vertical="center" wrapText="1"/>
    </xf>
    <xf numFmtId="0" fontId="16" fillId="0" borderId="46" xfId="0" applyFont="1" applyBorder="1" applyAlignment="1" applyProtection="1">
      <alignment vertical="center"/>
    </xf>
    <xf numFmtId="14" fontId="9" fillId="0" borderId="47" xfId="0" applyNumberFormat="1" applyFont="1" applyBorder="1" applyAlignment="1" applyProtection="1">
      <alignment horizontal="center" vertical="center"/>
    </xf>
    <xf numFmtId="14" fontId="9" fillId="0" borderId="3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14" fontId="9" fillId="0" borderId="0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right" vertical="center"/>
    </xf>
    <xf numFmtId="3" fontId="9" fillId="0" borderId="7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65" fontId="16" fillId="0" borderId="0" xfId="0" applyNumberFormat="1" applyFont="1" applyFill="1" applyBorder="1" applyAlignment="1" applyProtection="1">
      <alignment vertical="center"/>
    </xf>
    <xf numFmtId="165" fontId="16" fillId="0" borderId="7" xfId="0" applyNumberFormat="1" applyFont="1" applyFill="1" applyBorder="1" applyAlignment="1" applyProtection="1">
      <alignment vertical="center"/>
    </xf>
    <xf numFmtId="0" fontId="0" fillId="0" borderId="33" xfId="0" applyBorder="1" applyAlignment="1">
      <alignment horizontal="right"/>
    </xf>
    <xf numFmtId="3" fontId="9" fillId="0" borderId="24" xfId="0" applyNumberFormat="1" applyFont="1" applyBorder="1" applyAlignment="1" applyProtection="1">
      <alignment vertical="center"/>
    </xf>
    <xf numFmtId="3" fontId="9" fillId="0" borderId="48" xfId="0" applyNumberFormat="1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3" fontId="0" fillId="0" borderId="49" xfId="0" applyNumberFormat="1" applyBorder="1" applyAlignment="1">
      <alignment horizontal="right"/>
    </xf>
    <xf numFmtId="3" fontId="9" fillId="0" borderId="50" xfId="0" applyNumberFormat="1" applyFont="1" applyBorder="1" applyAlignment="1" applyProtection="1">
      <alignment vertical="center"/>
    </xf>
    <xf numFmtId="3" fontId="0" fillId="0" borderId="51" xfId="0" applyNumberFormat="1" applyBorder="1" applyAlignment="1">
      <alignment horizontal="right"/>
    </xf>
    <xf numFmtId="3" fontId="9" fillId="0" borderId="52" xfId="0" applyNumberFormat="1" applyFont="1" applyBorder="1" applyAlignment="1" applyProtection="1">
      <alignment vertical="center"/>
    </xf>
    <xf numFmtId="3" fontId="9" fillId="0" borderId="53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SEGUNDO%20TRIMEST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42185</v>
          </cell>
        </row>
      </sheetData>
      <sheetData sheetId="5">
        <row r="24">
          <cell r="D24">
            <v>-5588940.7999999998</v>
          </cell>
          <cell r="E24">
            <v>-6645178</v>
          </cell>
        </row>
        <row r="46">
          <cell r="D46">
            <v>-111671.48</v>
          </cell>
          <cell r="E46">
            <v>-220987</v>
          </cell>
        </row>
        <row r="47">
          <cell r="D47">
            <v>-3550297.92</v>
          </cell>
          <cell r="E47">
            <v>-7309048</v>
          </cell>
        </row>
        <row r="48">
          <cell r="D48">
            <v>2349315.7200000002</v>
          </cell>
          <cell r="E48">
            <v>4119216.3</v>
          </cell>
        </row>
        <row r="49">
          <cell r="D49">
            <v>0</v>
          </cell>
        </row>
        <row r="84">
          <cell r="D84">
            <v>12649313.000000006</v>
          </cell>
          <cell r="E84">
            <v>15870893.230000004</v>
          </cell>
        </row>
      </sheetData>
      <sheetData sheetId="6">
        <row r="65">
          <cell r="D65">
            <v>155572.23000000001</v>
          </cell>
          <cell r="E65">
            <v>200000</v>
          </cell>
        </row>
        <row r="69">
          <cell r="D69">
            <v>-17467781.539999999</v>
          </cell>
          <cell r="E69">
            <v>-31103316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1892271.79</v>
          </cell>
          <cell r="E17">
            <v>1892272</v>
          </cell>
        </row>
        <row r="23">
          <cell r="D23">
            <v>10753.69</v>
          </cell>
          <cell r="E23">
            <v>10753.69</v>
          </cell>
        </row>
        <row r="25">
          <cell r="H25">
            <v>0</v>
          </cell>
          <cell r="I25">
            <v>0</v>
          </cell>
        </row>
        <row r="26">
          <cell r="D26">
            <v>2604303</v>
          </cell>
          <cell r="E26">
            <v>3604303</v>
          </cell>
        </row>
        <row r="29">
          <cell r="H29">
            <v>0</v>
          </cell>
          <cell r="I29">
            <v>850000</v>
          </cell>
        </row>
        <row r="35">
          <cell r="H35">
            <v>155572.23000000001</v>
          </cell>
          <cell r="I35">
            <v>200000</v>
          </cell>
        </row>
        <row r="40">
          <cell r="D40">
            <v>17467781.539999999</v>
          </cell>
          <cell r="E40">
            <v>31103316</v>
          </cell>
        </row>
        <row r="42">
          <cell r="H42">
            <v>459924</v>
          </cell>
          <cell r="I42">
            <v>459924</v>
          </cell>
        </row>
        <row r="43">
          <cell r="H43">
            <v>489936</v>
          </cell>
          <cell r="I43">
            <v>988404.15</v>
          </cell>
        </row>
        <row r="44">
          <cell r="D44">
            <v>2050692</v>
          </cell>
          <cell r="E44">
            <v>2050692</v>
          </cell>
        </row>
      </sheetData>
      <sheetData sheetId="8">
        <row r="15">
          <cell r="C15">
            <v>1334571</v>
          </cell>
          <cell r="D15">
            <v>5625361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17.1406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8" width="20.7109375" style="10" customWidth="1"/>
    <col min="9" max="9" width="48.7109375" style="10" customWidth="1"/>
    <col min="10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4" width="20.7109375" style="10" customWidth="1"/>
    <col min="265" max="265" width="48.7109375" style="10" customWidth="1"/>
    <col min="266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20" width="20.7109375" style="10" customWidth="1"/>
    <col min="521" max="521" width="48.7109375" style="10" customWidth="1"/>
    <col min="522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6" width="20.7109375" style="10" customWidth="1"/>
    <col min="777" max="777" width="48.7109375" style="10" customWidth="1"/>
    <col min="778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32" width="20.7109375" style="10" customWidth="1"/>
    <col min="1033" max="1033" width="48.7109375" style="10" customWidth="1"/>
    <col min="1034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8" width="20.7109375" style="10" customWidth="1"/>
    <col min="1289" max="1289" width="48.7109375" style="10" customWidth="1"/>
    <col min="1290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4" width="20.7109375" style="10" customWidth="1"/>
    <col min="1545" max="1545" width="48.7109375" style="10" customWidth="1"/>
    <col min="1546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800" width="20.7109375" style="10" customWidth="1"/>
    <col min="1801" max="1801" width="48.7109375" style="10" customWidth="1"/>
    <col min="1802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6" width="20.7109375" style="10" customWidth="1"/>
    <col min="2057" max="2057" width="48.7109375" style="10" customWidth="1"/>
    <col min="2058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12" width="20.7109375" style="10" customWidth="1"/>
    <col min="2313" max="2313" width="48.7109375" style="10" customWidth="1"/>
    <col min="2314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8" width="20.7109375" style="10" customWidth="1"/>
    <col min="2569" max="2569" width="48.7109375" style="10" customWidth="1"/>
    <col min="2570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4" width="20.7109375" style="10" customWidth="1"/>
    <col min="2825" max="2825" width="48.7109375" style="10" customWidth="1"/>
    <col min="2826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80" width="20.7109375" style="10" customWidth="1"/>
    <col min="3081" max="3081" width="48.7109375" style="10" customWidth="1"/>
    <col min="3082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6" width="20.7109375" style="10" customWidth="1"/>
    <col min="3337" max="3337" width="48.7109375" style="10" customWidth="1"/>
    <col min="3338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92" width="20.7109375" style="10" customWidth="1"/>
    <col min="3593" max="3593" width="48.7109375" style="10" customWidth="1"/>
    <col min="3594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8" width="20.7109375" style="10" customWidth="1"/>
    <col min="3849" max="3849" width="48.7109375" style="10" customWidth="1"/>
    <col min="3850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4" width="20.7109375" style="10" customWidth="1"/>
    <col min="4105" max="4105" width="48.7109375" style="10" customWidth="1"/>
    <col min="4106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60" width="20.7109375" style="10" customWidth="1"/>
    <col min="4361" max="4361" width="48.7109375" style="10" customWidth="1"/>
    <col min="4362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6" width="20.7109375" style="10" customWidth="1"/>
    <col min="4617" max="4617" width="48.7109375" style="10" customWidth="1"/>
    <col min="4618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72" width="20.7109375" style="10" customWidth="1"/>
    <col min="4873" max="4873" width="48.7109375" style="10" customWidth="1"/>
    <col min="4874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8" width="20.7109375" style="10" customWidth="1"/>
    <col min="5129" max="5129" width="48.7109375" style="10" customWidth="1"/>
    <col min="5130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4" width="20.7109375" style="10" customWidth="1"/>
    <col min="5385" max="5385" width="48.7109375" style="10" customWidth="1"/>
    <col min="5386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40" width="20.7109375" style="10" customWidth="1"/>
    <col min="5641" max="5641" width="48.7109375" style="10" customWidth="1"/>
    <col min="5642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6" width="20.7109375" style="10" customWidth="1"/>
    <col min="5897" max="5897" width="48.7109375" style="10" customWidth="1"/>
    <col min="5898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52" width="20.7109375" style="10" customWidth="1"/>
    <col min="6153" max="6153" width="48.7109375" style="10" customWidth="1"/>
    <col min="6154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8" width="20.7109375" style="10" customWidth="1"/>
    <col min="6409" max="6409" width="48.7109375" style="10" customWidth="1"/>
    <col min="6410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4" width="20.7109375" style="10" customWidth="1"/>
    <col min="6665" max="6665" width="48.7109375" style="10" customWidth="1"/>
    <col min="6666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20" width="20.7109375" style="10" customWidth="1"/>
    <col min="6921" max="6921" width="48.7109375" style="10" customWidth="1"/>
    <col min="6922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6" width="20.7109375" style="10" customWidth="1"/>
    <col min="7177" max="7177" width="48.7109375" style="10" customWidth="1"/>
    <col min="7178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32" width="20.7109375" style="10" customWidth="1"/>
    <col min="7433" max="7433" width="48.7109375" style="10" customWidth="1"/>
    <col min="7434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8" width="20.7109375" style="10" customWidth="1"/>
    <col min="7689" max="7689" width="48.7109375" style="10" customWidth="1"/>
    <col min="7690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4" width="20.7109375" style="10" customWidth="1"/>
    <col min="7945" max="7945" width="48.7109375" style="10" customWidth="1"/>
    <col min="7946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200" width="20.7109375" style="10" customWidth="1"/>
    <col min="8201" max="8201" width="48.7109375" style="10" customWidth="1"/>
    <col min="8202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6" width="20.7109375" style="10" customWidth="1"/>
    <col min="8457" max="8457" width="48.7109375" style="10" customWidth="1"/>
    <col min="8458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12" width="20.7109375" style="10" customWidth="1"/>
    <col min="8713" max="8713" width="48.7109375" style="10" customWidth="1"/>
    <col min="8714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8" width="20.7109375" style="10" customWidth="1"/>
    <col min="8969" max="8969" width="48.7109375" style="10" customWidth="1"/>
    <col min="8970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4" width="20.7109375" style="10" customWidth="1"/>
    <col min="9225" max="9225" width="48.7109375" style="10" customWidth="1"/>
    <col min="9226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80" width="20.7109375" style="10" customWidth="1"/>
    <col min="9481" max="9481" width="48.7109375" style="10" customWidth="1"/>
    <col min="9482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6" width="20.7109375" style="10" customWidth="1"/>
    <col min="9737" max="9737" width="48.7109375" style="10" customWidth="1"/>
    <col min="9738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92" width="20.7109375" style="10" customWidth="1"/>
    <col min="9993" max="9993" width="48.7109375" style="10" customWidth="1"/>
    <col min="9994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8" width="20.7109375" style="10" customWidth="1"/>
    <col min="10249" max="10249" width="48.7109375" style="10" customWidth="1"/>
    <col min="10250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4" width="20.7109375" style="10" customWidth="1"/>
    <col min="10505" max="10505" width="48.7109375" style="10" customWidth="1"/>
    <col min="10506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60" width="20.7109375" style="10" customWidth="1"/>
    <col min="10761" max="10761" width="48.7109375" style="10" customWidth="1"/>
    <col min="10762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6" width="20.7109375" style="10" customWidth="1"/>
    <col min="11017" max="11017" width="48.7109375" style="10" customWidth="1"/>
    <col min="11018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72" width="20.7109375" style="10" customWidth="1"/>
    <col min="11273" max="11273" width="48.7109375" style="10" customWidth="1"/>
    <col min="11274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8" width="20.7109375" style="10" customWidth="1"/>
    <col min="11529" max="11529" width="48.7109375" style="10" customWidth="1"/>
    <col min="11530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4" width="20.7109375" style="10" customWidth="1"/>
    <col min="11785" max="11785" width="48.7109375" style="10" customWidth="1"/>
    <col min="11786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40" width="20.7109375" style="10" customWidth="1"/>
    <col min="12041" max="12041" width="48.7109375" style="10" customWidth="1"/>
    <col min="12042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6" width="20.7109375" style="10" customWidth="1"/>
    <col min="12297" max="12297" width="48.7109375" style="10" customWidth="1"/>
    <col min="12298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52" width="20.7109375" style="10" customWidth="1"/>
    <col min="12553" max="12553" width="48.7109375" style="10" customWidth="1"/>
    <col min="12554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8" width="20.7109375" style="10" customWidth="1"/>
    <col min="12809" max="12809" width="48.7109375" style="10" customWidth="1"/>
    <col min="12810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4" width="20.7109375" style="10" customWidth="1"/>
    <col min="13065" max="13065" width="48.7109375" style="10" customWidth="1"/>
    <col min="13066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20" width="20.7109375" style="10" customWidth="1"/>
    <col min="13321" max="13321" width="48.7109375" style="10" customWidth="1"/>
    <col min="13322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6" width="20.7109375" style="10" customWidth="1"/>
    <col min="13577" max="13577" width="48.7109375" style="10" customWidth="1"/>
    <col min="13578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32" width="20.7109375" style="10" customWidth="1"/>
    <col min="13833" max="13833" width="48.7109375" style="10" customWidth="1"/>
    <col min="13834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8" width="20.7109375" style="10" customWidth="1"/>
    <col min="14089" max="14089" width="48.7109375" style="10" customWidth="1"/>
    <col min="14090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4" width="20.7109375" style="10" customWidth="1"/>
    <col min="14345" max="14345" width="48.7109375" style="10" customWidth="1"/>
    <col min="14346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600" width="20.7109375" style="10" customWidth="1"/>
    <col min="14601" max="14601" width="48.7109375" style="10" customWidth="1"/>
    <col min="14602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6" width="20.7109375" style="10" customWidth="1"/>
    <col min="14857" max="14857" width="48.7109375" style="10" customWidth="1"/>
    <col min="14858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12" width="20.7109375" style="10" customWidth="1"/>
    <col min="15113" max="15113" width="48.7109375" style="10" customWidth="1"/>
    <col min="15114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8" width="20.7109375" style="10" customWidth="1"/>
    <col min="15369" max="15369" width="48.7109375" style="10" customWidth="1"/>
    <col min="15370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4" width="20.7109375" style="10" customWidth="1"/>
    <col min="15625" max="15625" width="48.7109375" style="10" customWidth="1"/>
    <col min="15626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80" width="20.7109375" style="10" customWidth="1"/>
    <col min="15881" max="15881" width="48.7109375" style="10" customWidth="1"/>
    <col min="15882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6" width="20.7109375" style="10" customWidth="1"/>
    <col min="16137" max="16137" width="48.7109375" style="10" customWidth="1"/>
    <col min="16138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42004</v>
      </c>
      <c r="F8" s="22">
        <v>42369</v>
      </c>
      <c r="G8" s="23">
        <v>42185</v>
      </c>
      <c r="H8" s="24" t="s">
        <v>9</v>
      </c>
      <c r="I8" s="21"/>
      <c r="J8" s="22">
        <f>E8</f>
        <v>42004</v>
      </c>
      <c r="K8" s="22">
        <f>F8</f>
        <v>42369</v>
      </c>
      <c r="L8" s="25">
        <f>G8</f>
        <v>42185</v>
      </c>
      <c r="M8" s="26" t="s">
        <v>9</v>
      </c>
      <c r="N8" s="27">
        <f>G8</f>
        <v>42185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42185</v>
      </c>
      <c r="C10" s="29"/>
      <c r="D10" s="34" t="s">
        <v>10</v>
      </c>
      <c r="E10" s="35">
        <v>250820230.62</v>
      </c>
      <c r="F10" s="35">
        <v>239333472.17000002</v>
      </c>
      <c r="G10" s="35">
        <f>G11+G17+G21+G24+G31</f>
        <v>254542529.74000004</v>
      </c>
      <c r="H10" s="36">
        <f>H11+H17+H21+H24+H31</f>
        <v>251175996.30000001</v>
      </c>
      <c r="I10" s="37" t="s">
        <v>11</v>
      </c>
      <c r="J10" s="35">
        <v>162753013.08999997</v>
      </c>
      <c r="K10" s="35">
        <v>187943578.41</v>
      </c>
      <c r="L10" s="35">
        <f>L11+L26+L31</f>
        <v>186083162.75999999</v>
      </c>
      <c r="M10" s="36">
        <f>M11+M26+M31</f>
        <v>187534842.60000002</v>
      </c>
      <c r="N10" s="38"/>
      <c r="O10" s="39"/>
    </row>
    <row r="11" spans="2:31" ht="14.1" customHeight="1" x14ac:dyDescent="0.25">
      <c r="B11" s="40">
        <f>E11+[1]PAIF!D12-[1]PAIF!H40+[1]PyG!D45</f>
        <v>0</v>
      </c>
      <c r="C11" s="41">
        <f>E11+[1]PAIF!E12-[1]PAIF!I40+[1]PyG!E45</f>
        <v>0</v>
      </c>
      <c r="D11" s="42" t="s">
        <v>12</v>
      </c>
      <c r="E11" s="43"/>
      <c r="F11" s="43">
        <v>0</v>
      </c>
      <c r="G11" s="43">
        <f>SUM(G12:G16)</f>
        <v>0</v>
      </c>
      <c r="H11" s="44">
        <f>SUM(H12:H16)</f>
        <v>0</v>
      </c>
      <c r="I11" s="45" t="s">
        <v>13</v>
      </c>
      <c r="J11" s="43">
        <v>57758397.979999974</v>
      </c>
      <c r="K11" s="43">
        <v>85235591.409999996</v>
      </c>
      <c r="L11" s="43">
        <f>L12+L15+L16+L19+L22+L23+L24</f>
        <v>83407668.780000001</v>
      </c>
      <c r="M11" s="44">
        <f>M12+M15+M16+M19+M22+M23+M24</f>
        <v>86629249.010000005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v>104311215.5</v>
      </c>
      <c r="K12" s="43">
        <v>117311215.5</v>
      </c>
      <c r="L12" s="43">
        <f>SUM(L13:L14)</f>
        <v>117311173.3</v>
      </c>
      <c r="M12" s="44">
        <f>SUM(M13:M14)</f>
        <v>117311173.3</v>
      </c>
      <c r="N12" s="50">
        <f>J12+[1]PAIF!H25-[1]PAIF!D35</f>
        <v>104311215.5</v>
      </c>
      <c r="O12" s="41">
        <f>J12+[1]PAIF!I25-[1]PAIF!E35</f>
        <v>104311215.5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117311173.3</v>
      </c>
      <c r="K13" s="43">
        <v>117311215.5</v>
      </c>
      <c r="L13" s="47">
        <v>117311173.3</v>
      </c>
      <c r="M13" s="48">
        <v>117311173.3</v>
      </c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>
        <v>-12999957.800000001</v>
      </c>
      <c r="K14" s="43"/>
      <c r="L14" s="47"/>
      <c r="M14" s="48"/>
    </row>
    <row r="15" spans="2:31" ht="14.1" customHeight="1" x14ac:dyDescent="0.25">
      <c r="D15" s="46" t="s">
        <v>20</v>
      </c>
      <c r="E15" s="43"/>
      <c r="F15" s="43"/>
      <c r="G15" s="47"/>
      <c r="H15" s="48"/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v>1097209.0900000001</v>
      </c>
      <c r="K16" s="43">
        <v>1097209</v>
      </c>
      <c r="L16" s="43">
        <f>SUM(L17:L18)</f>
        <v>1958959.02</v>
      </c>
      <c r="M16" s="44">
        <f>SUM(M17:M18)</f>
        <v>1958959.02</v>
      </c>
    </row>
    <row r="17" spans="2:31" ht="14.1" customHeight="1" x14ac:dyDescent="0.25">
      <c r="B17" s="40">
        <f>E17+[1]PAIF!D17-[1]PAIF!H41+[1]PyG!D46</f>
        <v>28674502.859999996</v>
      </c>
      <c r="C17" s="41">
        <f>E17+[1]PAIF!E17-[1]PAIF!I41+[1]PyG!E46</f>
        <v>28565187.549999997</v>
      </c>
      <c r="D17" s="42" t="s">
        <v>24</v>
      </c>
      <c r="E17" s="43">
        <v>26893902.549999997</v>
      </c>
      <c r="F17" s="43">
        <v>22327301.170000002</v>
      </c>
      <c r="G17" s="43">
        <f>SUM(G18:G20)</f>
        <v>28668413.830000002</v>
      </c>
      <c r="H17" s="44">
        <f>SUM(H18:H20)</f>
        <v>22608044.43</v>
      </c>
      <c r="I17" s="51" t="s">
        <v>25</v>
      </c>
      <c r="J17" s="43">
        <v>1096690.06</v>
      </c>
      <c r="K17" s="43">
        <v>1096690</v>
      </c>
      <c r="L17" s="47">
        <v>1958439.99</v>
      </c>
      <c r="M17" s="48">
        <v>1958439.99</v>
      </c>
      <c r="N17" s="52">
        <f>IF(J17&gt;=0.2*J12,J17,(J17+0.1*J23))</f>
        <v>1958439.9849999982</v>
      </c>
      <c r="O17" s="52">
        <f>IF(J17&gt;=0.2*J12,J17,(J17+0.1*J23))</f>
        <v>1958439.9849999982</v>
      </c>
    </row>
    <row r="18" spans="2:31" ht="14.1" customHeight="1" x14ac:dyDescent="0.25">
      <c r="D18" s="46" t="s">
        <v>26</v>
      </c>
      <c r="E18" s="43">
        <v>21860854.059999999</v>
      </c>
      <c r="F18" s="43">
        <v>21694957.920000002</v>
      </c>
      <c r="G18" s="47">
        <v>21777906.02</v>
      </c>
      <c r="H18" s="48">
        <v>21703402</v>
      </c>
      <c r="I18" s="53" t="s">
        <v>27</v>
      </c>
      <c r="J18" s="43">
        <v>519.03</v>
      </c>
      <c r="K18" s="43">
        <v>519</v>
      </c>
      <c r="L18" s="47">
        <v>519.03</v>
      </c>
      <c r="M18" s="48">
        <v>519.03</v>
      </c>
    </row>
    <row r="19" spans="2:31" ht="14.1" customHeight="1" x14ac:dyDescent="0.25">
      <c r="D19" s="46" t="s">
        <v>28</v>
      </c>
      <c r="E19" s="43">
        <v>125421.98</v>
      </c>
      <c r="F19" s="43">
        <v>50633.25</v>
      </c>
      <c r="G19" s="47">
        <v>90609.51</v>
      </c>
      <c r="H19" s="48">
        <v>55798</v>
      </c>
      <c r="I19" s="49" t="s">
        <v>29</v>
      </c>
      <c r="J19" s="43">
        <v>-118466958.59</v>
      </c>
      <c r="K19" s="43">
        <v>-106296371</v>
      </c>
      <c r="L19" s="43">
        <f>SUM(L20:L21)</f>
        <v>-110711209.27</v>
      </c>
      <c r="M19" s="44">
        <f>SUM(M20:M21)</f>
        <v>-110711209.27</v>
      </c>
    </row>
    <row r="20" spans="2:31" ht="14.1" customHeight="1" x14ac:dyDescent="0.25">
      <c r="D20" s="46" t="s">
        <v>30</v>
      </c>
      <c r="E20" s="43">
        <v>4907626.51</v>
      </c>
      <c r="F20" s="43">
        <v>581710</v>
      </c>
      <c r="G20" s="47">
        <v>6799898.2999999998</v>
      </c>
      <c r="H20" s="48">
        <v>848844.43</v>
      </c>
      <c r="I20" s="53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211160955.31000003</v>
      </c>
      <c r="C21" s="41">
        <f>E21+[1]PAIF!E23-[1]PAIF!I42+[1]PyG!E47</f>
        <v>207402205.23000002</v>
      </c>
      <c r="D21" s="42" t="s">
        <v>32</v>
      </c>
      <c r="E21" s="43">
        <v>215160423.54000002</v>
      </c>
      <c r="F21" s="43">
        <v>205620251</v>
      </c>
      <c r="G21" s="43">
        <f>SUM(G22:G23)</f>
        <v>214993844.36000001</v>
      </c>
      <c r="H21" s="44">
        <f>SUM(H22:H23)</f>
        <v>217186147.87</v>
      </c>
      <c r="I21" s="51" t="s">
        <v>33</v>
      </c>
      <c r="J21" s="43">
        <v>-118466958.59</v>
      </c>
      <c r="K21" s="43">
        <v>-106296371</v>
      </c>
      <c r="L21" s="47">
        <v>-110711209.27</v>
      </c>
      <c r="M21" s="48">
        <v>-110711209.27</v>
      </c>
    </row>
    <row r="22" spans="2:31" ht="14.1" customHeight="1" x14ac:dyDescent="0.25">
      <c r="D22" s="46" t="s">
        <v>34</v>
      </c>
      <c r="E22" s="43">
        <v>29817445.550000001</v>
      </c>
      <c r="F22" s="43">
        <v>29887176</v>
      </c>
      <c r="G22" s="47">
        <v>29812062.460000001</v>
      </c>
      <c r="H22" s="48">
        <v>29812062</v>
      </c>
      <c r="I22" s="54" t="s">
        <v>35</v>
      </c>
      <c r="J22" s="43">
        <v>62199432.729999997</v>
      </c>
      <c r="K22" s="43">
        <v>62199433</v>
      </c>
      <c r="L22" s="47">
        <v>62199432.729999997</v>
      </c>
      <c r="M22" s="48">
        <v>62199432.729999997</v>
      </c>
    </row>
    <row r="23" spans="2:31" ht="14.1" customHeight="1" x14ac:dyDescent="0.25">
      <c r="D23" s="46" t="s">
        <v>36</v>
      </c>
      <c r="E23" s="43">
        <v>185342977.99000001</v>
      </c>
      <c r="F23" s="43">
        <v>175733075</v>
      </c>
      <c r="G23" s="47">
        <v>185181781.90000001</v>
      </c>
      <c r="H23" s="48">
        <v>187374085.87</v>
      </c>
      <c r="I23" s="49" t="s">
        <v>37</v>
      </c>
      <c r="J23" s="43">
        <v>8617499.2499999814</v>
      </c>
      <c r="K23" s="43">
        <v>10924104.910000004</v>
      </c>
      <c r="L23" s="43">
        <f>[1]PyG!D84</f>
        <v>12649313.000000006</v>
      </c>
      <c r="M23" s="44">
        <f>[1]PyG!E84</f>
        <v>15870893.230000004</v>
      </c>
    </row>
    <row r="24" spans="2:31" ht="14.1" customHeight="1" x14ac:dyDescent="0.25">
      <c r="B24" s="40">
        <f>E24+[1]PAIF!D26-[1]PAIF!H43</f>
        <v>10880271.450000001</v>
      </c>
      <c r="C24" s="41">
        <f>E24+[1]PAIF!E26-[1]PAIF!I43</f>
        <v>11381803.300000001</v>
      </c>
      <c r="D24" s="42" t="s">
        <v>38</v>
      </c>
      <c r="E24" s="43">
        <v>8765904.4500000011</v>
      </c>
      <c r="F24" s="43">
        <v>11385920</v>
      </c>
      <c r="G24" s="43">
        <f>SUM(G25:G30)</f>
        <v>10880271.550000001</v>
      </c>
      <c r="H24" s="44">
        <f>SUM(H25:H30)</f>
        <v>11381804</v>
      </c>
      <c r="I24" s="49" t="s">
        <v>39</v>
      </c>
      <c r="J24" s="43"/>
      <c r="K24" s="43"/>
      <c r="L24" s="47"/>
      <c r="M24" s="48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8760835.4700000007</v>
      </c>
      <c r="F26" s="43">
        <v>11385920</v>
      </c>
      <c r="G26" s="47">
        <v>10875202.57</v>
      </c>
      <c r="H26" s="48">
        <v>11376735</v>
      </c>
      <c r="I26" s="45" t="s">
        <v>42</v>
      </c>
      <c r="J26" s="43"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4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/>
      <c r="G28" s="47"/>
      <c r="H28" s="48"/>
      <c r="I28" s="54" t="s">
        <v>46</v>
      </c>
      <c r="J28" s="43"/>
      <c r="K28" s="43"/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5068.9799999999996</v>
      </c>
      <c r="F30" s="43">
        <v>0</v>
      </c>
      <c r="G30" s="47">
        <v>5068.9799999999996</v>
      </c>
      <c r="H30" s="48">
        <v>5069</v>
      </c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v>104994615.11</v>
      </c>
      <c r="K31" s="43">
        <v>102707987</v>
      </c>
      <c r="L31" s="43">
        <f>SUM(L32:L34)</f>
        <v>102675493.98</v>
      </c>
      <c r="M31" s="44">
        <f>SUM(M32:M34)</f>
        <v>100905593.59</v>
      </c>
      <c r="N31" s="50">
        <f>(J31+J48)+[1]PAIF!H29-[1]PyG!D48-L48</f>
        <v>102645299.39</v>
      </c>
      <c r="O31" s="41">
        <f>(J31+J48)+[1]PAIF!I29-[1]PyG!E48-M48</f>
        <v>101725398.81</v>
      </c>
    </row>
    <row r="32" spans="2:31" ht="14.1" customHeight="1" x14ac:dyDescent="0.25">
      <c r="D32" s="56"/>
      <c r="E32" s="43"/>
      <c r="F32" s="43"/>
      <c r="G32" s="43"/>
      <c r="H32" s="44"/>
      <c r="I32" s="54" t="s">
        <v>52</v>
      </c>
      <c r="J32" s="43">
        <v>104994615.11</v>
      </c>
      <c r="K32" s="43">
        <v>100982500</v>
      </c>
      <c r="L32" s="47">
        <v>102675493.98</v>
      </c>
      <c r="M32" s="48">
        <v>100905593.59</v>
      </c>
      <c r="O32" s="3"/>
    </row>
    <row r="33" spans="1:15" ht="14.1" customHeight="1" x14ac:dyDescent="0.25">
      <c r="D33" s="34" t="s">
        <v>53</v>
      </c>
      <c r="E33" s="35">
        <v>265716079.15000001</v>
      </c>
      <c r="F33" s="35">
        <v>235198448.36000001</v>
      </c>
      <c r="G33" s="35">
        <f>G34+G35+G42+G50+G57+G58</f>
        <v>245473173.65000001</v>
      </c>
      <c r="H33" s="36">
        <f>H34+H35+H42+H50+H57+H58</f>
        <v>224961136.31</v>
      </c>
      <c r="I33" s="54" t="s">
        <v>54</v>
      </c>
      <c r="J33" s="43"/>
      <c r="K33" s="43">
        <v>1725487</v>
      </c>
      <c r="L33" s="47"/>
      <c r="M33" s="48"/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7" t="s">
        <v>57</v>
      </c>
      <c r="E35" s="43">
        <v>248946148.01000002</v>
      </c>
      <c r="F35" s="43">
        <v>222230907.36000001</v>
      </c>
      <c r="G35" s="43">
        <f>SUM(G36:G41)</f>
        <v>226661050.84999999</v>
      </c>
      <c r="H35" s="44">
        <f>SUM(H36:H41)</f>
        <v>216951931.31</v>
      </c>
      <c r="I35" s="58"/>
      <c r="J35" s="59"/>
      <c r="K35" s="59"/>
      <c r="L35" s="60"/>
      <c r="M35" s="61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v>206989068.73000002</v>
      </c>
      <c r="K36" s="35">
        <v>187151488</v>
      </c>
      <c r="L36" s="35">
        <f>L37+L42+L47+L48+L49</f>
        <v>188935538.44</v>
      </c>
      <c r="M36" s="36">
        <f>M37+M42+M47+M48+M49</f>
        <v>184352849</v>
      </c>
    </row>
    <row r="37" spans="1:15" ht="14.1" customHeight="1" x14ac:dyDescent="0.25">
      <c r="B37" s="62" t="s">
        <v>60</v>
      </c>
      <c r="C37" s="63"/>
      <c r="D37" s="46" t="s">
        <v>61</v>
      </c>
      <c r="E37" s="43">
        <v>82198329.680000007</v>
      </c>
      <c r="F37" s="43">
        <v>65790161.859999999</v>
      </c>
      <c r="G37" s="47">
        <v>72889051.959999993</v>
      </c>
      <c r="H37" s="48">
        <v>65051650.579999998</v>
      </c>
      <c r="I37" s="49" t="s">
        <v>62</v>
      </c>
      <c r="J37" s="43">
        <v>13041960.109999999</v>
      </c>
      <c r="K37" s="43">
        <v>16616629</v>
      </c>
      <c r="L37" s="43">
        <f>SUM(L38:L41)</f>
        <v>12325839.15</v>
      </c>
      <c r="M37" s="44">
        <f>SUM(M38:M41)</f>
        <v>16616629</v>
      </c>
      <c r="N37" s="64">
        <f>(J37+J53)+('[1]OTRA INFORMACIÓN'!C15-[1]PyG!D38)-[1]PyG!D49-[1]PAIF!D44</f>
        <v>13559887.029999999</v>
      </c>
      <c r="O37" s="65">
        <f>(J37+J53)+('[1]OTRA INFORMACIÓN'!D15-[1]PyG!E38)-[1]PyG!E49-[1]PAIF!E44</f>
        <v>17850677.030000001</v>
      </c>
    </row>
    <row r="38" spans="1:15" ht="14.1" customHeight="1" x14ac:dyDescent="0.25">
      <c r="A38" s="10" t="s">
        <v>63</v>
      </c>
      <c r="B38" s="40">
        <f>(G38+G39)-(E38+E39)</f>
        <v>-12975819.440000027</v>
      </c>
      <c r="C38" s="41">
        <f>(H38+H39)-(E38+E39)</f>
        <v>-14847537.600000024</v>
      </c>
      <c r="D38" s="46" t="s">
        <v>64</v>
      </c>
      <c r="E38" s="43">
        <v>16569957.93</v>
      </c>
      <c r="F38" s="43">
        <v>0</v>
      </c>
      <c r="G38" s="47">
        <v>3364426.89</v>
      </c>
      <c r="H38" s="48">
        <v>2342708.73</v>
      </c>
      <c r="I38" s="51" t="s">
        <v>65</v>
      </c>
      <c r="J38" s="43"/>
      <c r="K38" s="43"/>
      <c r="L38" s="47"/>
      <c r="M38" s="48"/>
    </row>
    <row r="39" spans="1:15" ht="14.1" customHeight="1" x14ac:dyDescent="0.25">
      <c r="A39" s="10" t="s">
        <v>66</v>
      </c>
      <c r="B39" s="40">
        <f>[1]PyG!D24</f>
        <v>-5588940.7999999998</v>
      </c>
      <c r="C39" s="41">
        <f>[1]PyG!E24</f>
        <v>-6645178</v>
      </c>
      <c r="D39" s="46" t="s">
        <v>67</v>
      </c>
      <c r="E39" s="43">
        <v>150177860.40000001</v>
      </c>
      <c r="F39" s="43">
        <v>156440745.5</v>
      </c>
      <c r="G39" s="47">
        <v>150407572</v>
      </c>
      <c r="H39" s="48">
        <v>149557572</v>
      </c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/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13041960.109999999</v>
      </c>
      <c r="K41" s="43">
        <v>16616629</v>
      </c>
      <c r="L41" s="47">
        <v>12325839.15</v>
      </c>
      <c r="M41" s="48">
        <v>16616629</v>
      </c>
    </row>
    <row r="42" spans="1:15" ht="14.1" customHeight="1" x14ac:dyDescent="0.25">
      <c r="D42" s="57" t="s">
        <v>73</v>
      </c>
      <c r="E42" s="43">
        <v>6330256.5700000003</v>
      </c>
      <c r="F42" s="43">
        <v>7096929</v>
      </c>
      <c r="G42" s="43">
        <f>SUM(G43:G49)</f>
        <v>2268034.15</v>
      </c>
      <c r="H42" s="44">
        <f>SUM(H43:H49)</f>
        <v>4854259</v>
      </c>
      <c r="I42" s="49" t="s">
        <v>74</v>
      </c>
      <c r="J42" s="43">
        <v>189101210.13</v>
      </c>
      <c r="K42" s="43">
        <v>170534859</v>
      </c>
      <c r="L42" s="43">
        <f>SUM(L43:L46)</f>
        <v>176609699.28999999</v>
      </c>
      <c r="M42" s="44">
        <f>SUM(M43:M46)</f>
        <v>167736220</v>
      </c>
    </row>
    <row r="43" spans="1:15" ht="14.1" customHeight="1" x14ac:dyDescent="0.25">
      <c r="D43" s="66" t="s">
        <v>75</v>
      </c>
      <c r="E43" s="43">
        <v>2469877.77</v>
      </c>
      <c r="F43" s="43">
        <v>7076929</v>
      </c>
      <c r="G43" s="47">
        <v>3261.63</v>
      </c>
      <c r="H43" s="48">
        <v>1100000</v>
      </c>
      <c r="I43" s="51" t="s">
        <v>76</v>
      </c>
      <c r="J43" s="43">
        <v>188274564.09</v>
      </c>
      <c r="K43" s="43">
        <v>169869558</v>
      </c>
      <c r="L43" s="47">
        <v>175937708.75</v>
      </c>
      <c r="M43" s="48">
        <v>167036220</v>
      </c>
    </row>
    <row r="44" spans="1:15" ht="14.1" customHeight="1" x14ac:dyDescent="0.25">
      <c r="D44" s="66" t="s">
        <v>77</v>
      </c>
      <c r="E44" s="43">
        <v>1597421.11</v>
      </c>
      <c r="F44" s="43"/>
      <c r="G44" s="47">
        <v>9873.82</v>
      </c>
      <c r="H44" s="48"/>
      <c r="I44" s="51" t="s">
        <v>78</v>
      </c>
      <c r="J44" s="43"/>
      <c r="K44" s="43"/>
      <c r="L44" s="47"/>
      <c r="M44" s="48"/>
    </row>
    <row r="45" spans="1:15" ht="14.1" customHeight="1" x14ac:dyDescent="0.25">
      <c r="D45" s="66" t="s">
        <v>79</v>
      </c>
      <c r="E45" s="43">
        <v>2222693.9900000002</v>
      </c>
      <c r="F45" s="43"/>
      <c r="G45" s="47">
        <v>1989751.72</v>
      </c>
      <c r="H45" s="48">
        <v>1829752</v>
      </c>
      <c r="I45" s="51" t="s">
        <v>80</v>
      </c>
      <c r="J45" s="43"/>
      <c r="K45" s="43"/>
      <c r="L45" s="47"/>
      <c r="M45" s="48"/>
    </row>
    <row r="46" spans="1:15" ht="14.1" customHeight="1" x14ac:dyDescent="0.25">
      <c r="D46" s="46" t="s">
        <v>81</v>
      </c>
      <c r="E46" s="43">
        <v>39814.03</v>
      </c>
      <c r="F46" s="43">
        <v>20000</v>
      </c>
      <c r="G46" s="47">
        <v>42412.29</v>
      </c>
      <c r="H46" s="48">
        <v>20000</v>
      </c>
      <c r="I46" s="51" t="s">
        <v>82</v>
      </c>
      <c r="J46" s="43">
        <v>826646.04</v>
      </c>
      <c r="K46" s="43">
        <v>665301</v>
      </c>
      <c r="L46" s="47">
        <v>671990.54</v>
      </c>
      <c r="M46" s="48">
        <v>700000</v>
      </c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>
        <v>4845898.49</v>
      </c>
      <c r="K47" s="43"/>
      <c r="L47" s="47"/>
      <c r="M47" s="48"/>
      <c r="N47" s="50">
        <f>(J47+J59)+[1]PAIF!H36-[1]PAIF!D41</f>
        <v>9267478.1400000006</v>
      </c>
      <c r="O47" s="41">
        <f>(J47+J59)+[1]PAIF!I36-[1]PAIF!E41</f>
        <v>9267478.1400000006</v>
      </c>
    </row>
    <row r="48" spans="1:15" ht="14.1" customHeight="1" x14ac:dyDescent="0.25">
      <c r="D48" s="46" t="s">
        <v>85</v>
      </c>
      <c r="E48" s="43">
        <v>449.67</v>
      </c>
      <c r="F48" s="43"/>
      <c r="G48" s="47">
        <v>222734.69</v>
      </c>
      <c r="H48" s="48">
        <v>1904507</v>
      </c>
      <c r="I48" s="49" t="s">
        <v>86</v>
      </c>
      <c r="J48" s="43"/>
      <c r="K48" s="43"/>
      <c r="L48" s="47"/>
      <c r="M48" s="48"/>
    </row>
    <row r="49" spans="4:13" ht="14.1" customHeight="1" x14ac:dyDescent="0.25">
      <c r="D49" s="66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7" t="s">
        <v>89</v>
      </c>
      <c r="E50" s="43">
        <v>140035.82</v>
      </c>
      <c r="F50" s="43">
        <v>140036</v>
      </c>
      <c r="G50" s="43">
        <f>SUM(G51:G56)</f>
        <v>140035.82</v>
      </c>
      <c r="H50" s="44">
        <f>SUM(H51:H56)</f>
        <v>140036</v>
      </c>
      <c r="I50" s="67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8" t="s">
        <v>90</v>
      </c>
      <c r="J51" s="35">
        <v>146794227.94999999</v>
      </c>
      <c r="K51" s="35">
        <v>99436855</v>
      </c>
      <c r="L51" s="35">
        <f>L52+L53+L54+L59+L60+L68</f>
        <v>124997001.81000002</v>
      </c>
      <c r="M51" s="36">
        <f>M52+M53+M54+M59+M60+M68</f>
        <v>104249441.66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1234048</v>
      </c>
      <c r="L53" s="47">
        <v>1234047.92</v>
      </c>
      <c r="M53" s="48">
        <v>1234048</v>
      </c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v>30463040.07</v>
      </c>
      <c r="K54" s="43">
        <v>17569442</v>
      </c>
      <c r="L54" s="43">
        <f>SUM(L55:L58)</f>
        <v>25284208.140000001</v>
      </c>
      <c r="M54" s="44">
        <f>SUM(M55:M58)</f>
        <v>20566476.66</v>
      </c>
    </row>
    <row r="55" spans="4:13" ht="14.1" customHeight="1" x14ac:dyDescent="0.25">
      <c r="D55" s="46" t="s">
        <v>47</v>
      </c>
      <c r="E55" s="43"/>
      <c r="F55" s="43">
        <v>140036</v>
      </c>
      <c r="G55" s="47">
        <v>140035.82</v>
      </c>
      <c r="H55" s="48">
        <v>140036</v>
      </c>
      <c r="I55" s="51" t="s">
        <v>76</v>
      </c>
      <c r="J55" s="43">
        <v>27351565.48</v>
      </c>
      <c r="K55" s="43">
        <v>17569442</v>
      </c>
      <c r="L55" s="47">
        <v>22172733.550000001</v>
      </c>
      <c r="M55" s="48">
        <v>17455001.66</v>
      </c>
    </row>
    <row r="56" spans="4:13" ht="14.1" customHeight="1" x14ac:dyDescent="0.25">
      <c r="D56" s="46" t="s">
        <v>49</v>
      </c>
      <c r="E56" s="43">
        <v>140035.82</v>
      </c>
      <c r="F56" s="43"/>
      <c r="G56" s="47"/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7" t="s">
        <v>94</v>
      </c>
      <c r="E57" s="43">
        <v>4492.58</v>
      </c>
      <c r="F57" s="43"/>
      <c r="G57" s="47">
        <v>254330.09</v>
      </c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7" t="s">
        <v>95</v>
      </c>
      <c r="E58" s="43">
        <v>10295146.17</v>
      </c>
      <c r="F58" s="43">
        <v>5730576</v>
      </c>
      <c r="G58" s="43">
        <f>SUM(G59:G60)</f>
        <v>16149722.74</v>
      </c>
      <c r="H58" s="44">
        <f>SUM(H59:H60)</f>
        <v>3014910</v>
      </c>
      <c r="I58" s="51" t="s">
        <v>82</v>
      </c>
      <c r="J58" s="43">
        <v>3111474.59</v>
      </c>
      <c r="K58" s="43"/>
      <c r="L58" s="47">
        <v>3111474.59</v>
      </c>
      <c r="M58" s="48">
        <v>3111475</v>
      </c>
    </row>
    <row r="59" spans="4:13" ht="14.1" customHeight="1" x14ac:dyDescent="0.25">
      <c r="D59" s="66" t="s">
        <v>96</v>
      </c>
      <c r="E59" s="43">
        <v>10295146.17</v>
      </c>
      <c r="F59" s="43">
        <v>5730576</v>
      </c>
      <c r="G59" s="47">
        <v>16149722.74</v>
      </c>
      <c r="H59" s="48">
        <v>3014910</v>
      </c>
      <c r="I59" s="49" t="s">
        <v>97</v>
      </c>
      <c r="J59" s="43">
        <v>4421579.6500000004</v>
      </c>
      <c r="K59" s="43">
        <v>4904291</v>
      </c>
      <c r="L59" s="47">
        <v>6904290.9500000002</v>
      </c>
      <c r="M59" s="48">
        <v>4904291</v>
      </c>
    </row>
    <row r="60" spans="4:13" ht="14.1" customHeight="1" x14ac:dyDescent="0.25">
      <c r="D60" s="66" t="s">
        <v>98</v>
      </c>
      <c r="E60" s="43"/>
      <c r="F60" s="43"/>
      <c r="G60" s="47"/>
      <c r="H60" s="48"/>
      <c r="I60" s="49" t="s">
        <v>99</v>
      </c>
      <c r="J60" s="43">
        <v>110675560.31</v>
      </c>
      <c r="K60" s="43">
        <v>75729074</v>
      </c>
      <c r="L60" s="43">
        <f>SUM(L61:L67)</f>
        <v>91574454.800000012</v>
      </c>
      <c r="M60" s="44">
        <f>SUM(M61:M67)</f>
        <v>77544626</v>
      </c>
    </row>
    <row r="61" spans="4:13" ht="14.1" customHeight="1" x14ac:dyDescent="0.25">
      <c r="D61" s="69"/>
      <c r="E61" s="70"/>
      <c r="F61" s="70"/>
      <c r="G61" s="70"/>
      <c r="H61" s="71"/>
      <c r="I61" s="51" t="s">
        <v>100</v>
      </c>
      <c r="J61" s="43">
        <v>38879337.799999997</v>
      </c>
      <c r="K61" s="43">
        <v>29700000</v>
      </c>
      <c r="L61" s="47">
        <v>30879594.260000002</v>
      </c>
      <c r="M61" s="48">
        <v>26746594</v>
      </c>
    </row>
    <row r="62" spans="4:13" ht="14.1" customHeight="1" x14ac:dyDescent="0.25">
      <c r="D62" s="69"/>
      <c r="E62" s="72"/>
      <c r="F62" s="72"/>
      <c r="G62" s="72"/>
      <c r="H62" s="73"/>
      <c r="I62" s="51" t="s">
        <v>101</v>
      </c>
      <c r="J62" s="43"/>
      <c r="K62" s="43"/>
      <c r="L62" s="47"/>
      <c r="M62" s="48"/>
    </row>
    <row r="63" spans="4:13" ht="14.1" customHeight="1" x14ac:dyDescent="0.25">
      <c r="D63" s="69"/>
      <c r="E63" s="72"/>
      <c r="F63" s="72"/>
      <c r="G63" s="72"/>
      <c r="H63" s="73"/>
      <c r="I63" s="51" t="s">
        <v>102</v>
      </c>
      <c r="J63" s="43">
        <v>45924142.829999998</v>
      </c>
      <c r="K63" s="43">
        <v>36479074</v>
      </c>
      <c r="L63" s="47">
        <v>42280693.060000002</v>
      </c>
      <c r="M63" s="48">
        <v>40076884</v>
      </c>
    </row>
    <row r="64" spans="4:13" ht="14.1" customHeight="1" x14ac:dyDescent="0.25">
      <c r="D64" s="69"/>
      <c r="E64" s="72"/>
      <c r="F64" s="72"/>
      <c r="G64" s="72"/>
      <c r="H64" s="73"/>
      <c r="I64" s="51" t="s">
        <v>103</v>
      </c>
      <c r="J64" s="43">
        <v>551388.91</v>
      </c>
      <c r="K64" s="43">
        <v>550000</v>
      </c>
      <c r="L64" s="47">
        <v>327236.96999999997</v>
      </c>
      <c r="M64" s="48">
        <v>400000</v>
      </c>
    </row>
    <row r="65" spans="2:16" ht="14.1" customHeight="1" x14ac:dyDescent="0.25">
      <c r="D65" s="69"/>
      <c r="E65" s="72"/>
      <c r="F65" s="72"/>
      <c r="G65" s="72"/>
      <c r="H65" s="73"/>
      <c r="I65" s="51" t="s">
        <v>104</v>
      </c>
      <c r="J65" s="43">
        <v>1903062.97</v>
      </c>
      <c r="K65" s="43"/>
      <c r="L65" s="47">
        <v>1903062.97</v>
      </c>
      <c r="M65" s="48"/>
    </row>
    <row r="66" spans="2:16" ht="14.1" customHeight="1" x14ac:dyDescent="0.25">
      <c r="D66" s="69"/>
      <c r="E66" s="72"/>
      <c r="F66" s="72"/>
      <c r="G66" s="72"/>
      <c r="H66" s="73"/>
      <c r="I66" s="51" t="s">
        <v>105</v>
      </c>
      <c r="J66" s="43">
        <v>16016837.98</v>
      </c>
      <c r="K66" s="43">
        <v>8500000</v>
      </c>
      <c r="L66" s="47">
        <v>14541930.279999999</v>
      </c>
      <c r="M66" s="48">
        <v>9821148</v>
      </c>
    </row>
    <row r="67" spans="2:16" ht="14.1" customHeight="1" x14ac:dyDescent="0.25">
      <c r="D67" s="69"/>
      <c r="E67" s="72"/>
      <c r="F67" s="72"/>
      <c r="G67" s="72"/>
      <c r="H67" s="73"/>
      <c r="I67" s="51" t="s">
        <v>106</v>
      </c>
      <c r="J67" s="43">
        <v>7400789.8200000003</v>
      </c>
      <c r="K67" s="43">
        <v>500000</v>
      </c>
      <c r="L67" s="47">
        <v>1641937.26</v>
      </c>
      <c r="M67" s="48">
        <v>500000</v>
      </c>
    </row>
    <row r="68" spans="2:16" ht="14.1" customHeight="1" x14ac:dyDescent="0.25">
      <c r="D68" s="69"/>
      <c r="E68" s="72"/>
      <c r="F68" s="72"/>
      <c r="G68" s="72"/>
      <c r="H68" s="73"/>
      <c r="I68" s="49" t="s">
        <v>107</v>
      </c>
      <c r="J68" s="43"/>
      <c r="K68" s="43"/>
      <c r="L68" s="47"/>
      <c r="M68" s="48"/>
    </row>
    <row r="69" spans="2:16" ht="14.1" customHeight="1" thickBot="1" x14ac:dyDescent="0.3">
      <c r="D69" s="69"/>
      <c r="E69" s="72"/>
      <c r="F69" s="72"/>
      <c r="G69" s="72"/>
      <c r="H69" s="73"/>
      <c r="I69" s="58"/>
      <c r="J69" s="74"/>
      <c r="K69" s="74"/>
      <c r="L69" s="75"/>
      <c r="M69" s="76"/>
    </row>
    <row r="70" spans="2:16" ht="16.5" thickBot="1" x14ac:dyDescent="0.3">
      <c r="D70" s="77" t="s">
        <v>108</v>
      </c>
      <c r="E70" s="78">
        <v>516536309.76999998</v>
      </c>
      <c r="F70" s="78">
        <v>474531920.53000003</v>
      </c>
      <c r="G70" s="78">
        <f>G10+G33</f>
        <v>500015703.39000005</v>
      </c>
      <c r="H70" s="78">
        <f>H10+H33</f>
        <v>476137132.61000001</v>
      </c>
      <c r="I70" s="79" t="s">
        <v>109</v>
      </c>
      <c r="J70" s="78">
        <v>516536309.76999998</v>
      </c>
      <c r="K70" s="78">
        <v>474531920.52999997</v>
      </c>
      <c r="L70" s="78">
        <f>L10+L36+L51</f>
        <v>500015703.00999999</v>
      </c>
      <c r="M70" s="78">
        <f>M10+M36+M51</f>
        <v>476137133.25999999</v>
      </c>
    </row>
    <row r="71" spans="2:16" x14ac:dyDescent="0.25">
      <c r="D71" s="80"/>
      <c r="E71" s="80"/>
      <c r="F71" s="80"/>
      <c r="G71" s="80"/>
      <c r="H71" s="80"/>
      <c r="I71" s="80"/>
      <c r="J71" s="80"/>
      <c r="K71" s="80"/>
      <c r="L71" s="81"/>
      <c r="M71" s="81"/>
    </row>
    <row r="72" spans="2:16" s="82" customFormat="1" ht="15" customHeight="1" x14ac:dyDescent="0.25">
      <c r="B72" s="2"/>
      <c r="C72" s="2"/>
      <c r="D72" s="83" t="s">
        <v>110</v>
      </c>
      <c r="N72" s="3"/>
      <c r="O72" s="2"/>
      <c r="P72" s="2"/>
    </row>
    <row r="73" spans="2:16" s="82" customFormat="1" ht="15" customHeight="1" x14ac:dyDescent="0.25">
      <c r="B73" s="2"/>
      <c r="C73" s="2"/>
      <c r="D73" s="84" t="str">
        <f>IF((E70+F70+G70+H70)=(J70+K70+L70+M70)," ","TOTAL ACTIVOS Y TOTAL PN Y PASIVOS NO COINCIDEN")</f>
        <v>TOTAL ACTIVOS Y TOTAL PN Y PASIVOS NO COINCIDEN</v>
      </c>
      <c r="E73" s="85"/>
      <c r="F73" s="86"/>
      <c r="N73" s="3"/>
      <c r="O73" s="2"/>
      <c r="P73" s="2"/>
    </row>
    <row r="74" spans="2:16" s="82" customFormat="1" ht="15" customHeight="1" x14ac:dyDescent="0.25">
      <c r="B74" s="2"/>
      <c r="C74" s="2"/>
      <c r="D74" s="87" t="str">
        <f>IF(L21&gt;0,"RESULTADOS NEGATIVOS DE EJERCICIOS ANTERIORES NO PUEDE SER POSITIVO","")</f>
        <v/>
      </c>
      <c r="E74" s="88"/>
      <c r="F74" s="89"/>
      <c r="N74" s="3"/>
      <c r="O74" s="2"/>
      <c r="P74" s="2"/>
    </row>
    <row r="75" spans="2:16" s="82" customFormat="1" ht="15" customHeight="1" x14ac:dyDescent="0.25">
      <c r="B75" s="2"/>
      <c r="C75" s="2"/>
      <c r="D75" s="90" t="str">
        <f>IF(M21&gt;0,"RESULTADOS NEGATIVOS DE EJERCICIOS ANTERIORES NO PUEDE SER POSITIVO","")</f>
        <v/>
      </c>
      <c r="E75" s="91"/>
      <c r="F75" s="92"/>
      <c r="N75" s="3"/>
      <c r="O75" s="2"/>
      <c r="P75" s="2"/>
    </row>
    <row r="76" spans="2:16" s="82" customFormat="1" ht="15" hidden="1" customHeight="1" x14ac:dyDescent="0.25">
      <c r="B76" s="2"/>
      <c r="C76" s="2"/>
      <c r="N76" s="3"/>
      <c r="O76" s="2"/>
      <c r="P76" s="2"/>
    </row>
    <row r="77" spans="2:16" hidden="1" x14ac:dyDescent="0.25">
      <c r="D77" s="93" t="s">
        <v>111</v>
      </c>
      <c r="E77" s="94"/>
      <c r="F77" s="95"/>
      <c r="G77" s="96"/>
      <c r="H77" s="80"/>
      <c r="I77" s="80"/>
      <c r="J77" s="80"/>
      <c r="K77" s="97"/>
      <c r="L77" s="98"/>
      <c r="M77" s="98"/>
    </row>
    <row r="78" spans="2:16" hidden="1" x14ac:dyDescent="0.25">
      <c r="D78" s="99"/>
      <c r="E78" s="100"/>
      <c r="F78" s="101" t="s">
        <v>112</v>
      </c>
      <c r="G78" s="102"/>
      <c r="H78" s="80"/>
      <c r="I78" s="80"/>
      <c r="J78" s="80"/>
      <c r="K78" s="97"/>
      <c r="L78" s="98"/>
      <c r="M78" s="98"/>
    </row>
    <row r="79" spans="2:16" hidden="1" x14ac:dyDescent="0.25">
      <c r="D79" s="103" t="s">
        <v>113</v>
      </c>
      <c r="E79" s="104">
        <f>J43+J55</f>
        <v>215626129.56999999</v>
      </c>
      <c r="F79" s="105"/>
      <c r="G79" s="82"/>
      <c r="H79" s="80"/>
      <c r="I79" s="80"/>
      <c r="J79" s="80"/>
      <c r="K79" s="80"/>
      <c r="L79" s="80"/>
      <c r="M79" s="80"/>
    </row>
    <row r="80" spans="2:16" hidden="1" x14ac:dyDescent="0.25">
      <c r="D80" s="103" t="s">
        <v>114</v>
      </c>
      <c r="E80" s="104">
        <f>[1]PAIF!H35</f>
        <v>155572.23000000001</v>
      </c>
      <c r="F80" s="106">
        <f>[1]EFE!D65</f>
        <v>155572.23000000001</v>
      </c>
      <c r="G80" s="82"/>
      <c r="H80" s="80"/>
      <c r="I80" s="80"/>
      <c r="J80" s="80"/>
      <c r="K80" s="80"/>
      <c r="L80" s="80"/>
      <c r="M80" s="80"/>
    </row>
    <row r="81" spans="4:13" hidden="1" x14ac:dyDescent="0.25">
      <c r="D81" s="103" t="s">
        <v>115</v>
      </c>
      <c r="E81" s="104">
        <f>-[1]PAIF!D40</f>
        <v>-17467781.539999999</v>
      </c>
      <c r="F81" s="106">
        <f>[1]EFE!D69</f>
        <v>-17467781.539999999</v>
      </c>
      <c r="G81" s="82"/>
      <c r="H81" s="80"/>
      <c r="I81" s="80"/>
      <c r="J81" s="80"/>
      <c r="K81" s="80"/>
      <c r="L81" s="80"/>
      <c r="M81" s="80"/>
    </row>
    <row r="82" spans="4:13" hidden="1" x14ac:dyDescent="0.25">
      <c r="D82" s="107" t="s">
        <v>116</v>
      </c>
      <c r="E82" s="108">
        <f>L43+L55</f>
        <v>198110442.30000001</v>
      </c>
      <c r="F82" s="109"/>
      <c r="G82" s="82"/>
      <c r="H82" s="80"/>
      <c r="I82" s="80"/>
      <c r="J82" s="80"/>
      <c r="K82" s="80"/>
      <c r="L82" s="80"/>
      <c r="M82" s="80"/>
    </row>
    <row r="83" spans="4:13" hidden="1" x14ac:dyDescent="0.25"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4:13" hidden="1" x14ac:dyDescent="0.25"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4:13" hidden="1" x14ac:dyDescent="0.25">
      <c r="D85" s="93" t="s">
        <v>117</v>
      </c>
      <c r="E85" s="94"/>
      <c r="F85" s="95"/>
      <c r="G85" s="100"/>
      <c r="H85" s="80"/>
      <c r="I85" s="80"/>
      <c r="J85" s="80"/>
      <c r="K85" s="80"/>
      <c r="L85" s="80"/>
      <c r="M85" s="80"/>
    </row>
    <row r="86" spans="4:13" hidden="1" x14ac:dyDescent="0.25">
      <c r="D86" s="99"/>
      <c r="E86" s="100"/>
      <c r="F86" s="101" t="s">
        <v>112</v>
      </c>
      <c r="G86" s="110"/>
      <c r="H86" s="80"/>
      <c r="I86" s="80"/>
      <c r="J86" s="80"/>
      <c r="K86" s="80"/>
      <c r="L86" s="80"/>
      <c r="M86" s="80"/>
    </row>
    <row r="87" spans="4:13" hidden="1" x14ac:dyDescent="0.25">
      <c r="D87" s="103" t="s">
        <v>113</v>
      </c>
      <c r="E87" s="104">
        <f>J43+J55</f>
        <v>215626129.56999999</v>
      </c>
      <c r="F87" s="105"/>
      <c r="G87" s="104"/>
      <c r="H87" s="80"/>
      <c r="I87" s="80"/>
      <c r="J87" s="80"/>
      <c r="K87" s="80"/>
      <c r="L87" s="80"/>
      <c r="M87" s="80"/>
    </row>
    <row r="88" spans="4:13" hidden="1" x14ac:dyDescent="0.25">
      <c r="D88" s="103" t="s">
        <v>114</v>
      </c>
      <c r="E88" s="104">
        <f>[1]PAIF!I35</f>
        <v>200000</v>
      </c>
      <c r="F88" s="106">
        <f>[1]EFE!E65</f>
        <v>200000</v>
      </c>
      <c r="G88" s="104"/>
      <c r="H88" s="80"/>
      <c r="I88" s="80"/>
      <c r="J88" s="80"/>
      <c r="K88" s="80"/>
      <c r="L88" s="80"/>
      <c r="M88" s="80"/>
    </row>
    <row r="89" spans="4:13" hidden="1" x14ac:dyDescent="0.25">
      <c r="D89" s="103" t="s">
        <v>115</v>
      </c>
      <c r="E89" s="104">
        <f>-[1]PAIF!E40</f>
        <v>-31103316</v>
      </c>
      <c r="F89" s="106">
        <f>[1]EFE!E69</f>
        <v>-31103316</v>
      </c>
      <c r="G89" s="104"/>
      <c r="H89" s="80"/>
      <c r="I89" s="80"/>
      <c r="J89" s="80"/>
      <c r="K89" s="80"/>
      <c r="L89" s="80"/>
      <c r="M89" s="80"/>
    </row>
    <row r="90" spans="4:13" hidden="1" x14ac:dyDescent="0.25">
      <c r="D90" s="107" t="s">
        <v>116</v>
      </c>
      <c r="E90" s="108">
        <f>M43+M55</f>
        <v>184491221.66</v>
      </c>
      <c r="F90" s="109"/>
      <c r="G90" s="104"/>
      <c r="H90" s="80"/>
      <c r="I90" s="80"/>
      <c r="J90" s="80"/>
      <c r="K90" s="80"/>
      <c r="L90" s="80"/>
      <c r="M90" s="80"/>
    </row>
    <row r="91" spans="4:13" x14ac:dyDescent="0.25"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topLeftCell="A10" workbookViewId="0">
      <selection activeCell="G35" sqref="G35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11" t="s">
        <v>118</v>
      </c>
      <c r="C3" s="111"/>
      <c r="D3" s="111"/>
      <c r="E3" s="111"/>
    </row>
    <row r="4" spans="2:13" ht="18" customHeight="1" x14ac:dyDescent="0.25">
      <c r="B4" s="112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13"/>
      <c r="C9" s="114" t="s">
        <v>4</v>
      </c>
      <c r="D9" s="16" t="s">
        <v>5</v>
      </c>
      <c r="E9" s="17" t="s">
        <v>6</v>
      </c>
      <c r="G9" s="115"/>
      <c r="H9" s="115"/>
      <c r="I9" s="115"/>
      <c r="J9" s="116"/>
      <c r="K9" s="116"/>
      <c r="L9" s="116"/>
      <c r="M9" s="116"/>
    </row>
    <row r="10" spans="2:13" ht="16.5" thickBot="1" x14ac:dyDescent="0.3">
      <c r="B10" s="117"/>
      <c r="C10" s="118">
        <v>2015</v>
      </c>
      <c r="D10" s="25">
        <f>[1]BAL!G8</f>
        <v>42185</v>
      </c>
      <c r="E10" s="26" t="s">
        <v>9</v>
      </c>
      <c r="G10" s="119"/>
      <c r="H10" s="116"/>
      <c r="I10" s="116"/>
      <c r="J10" s="119"/>
      <c r="K10" s="119"/>
      <c r="L10" s="119"/>
      <c r="M10" s="119"/>
    </row>
    <row r="11" spans="2:13" ht="14.1" customHeight="1" thickTop="1" x14ac:dyDescent="0.25">
      <c r="B11" s="120"/>
      <c r="C11" s="121"/>
      <c r="D11" s="121"/>
      <c r="E11" s="122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23" t="s">
        <v>119</v>
      </c>
      <c r="C12" s="43"/>
      <c r="D12" s="43"/>
      <c r="E12" s="44"/>
      <c r="G12" s="8"/>
      <c r="H12" s="8"/>
      <c r="I12" s="8"/>
      <c r="J12" s="124"/>
      <c r="K12" s="124"/>
      <c r="L12" s="8"/>
      <c r="M12" s="8"/>
    </row>
    <row r="13" spans="2:13" ht="14.1" customHeight="1" x14ac:dyDescent="0.25">
      <c r="B13" s="125" t="s">
        <v>120</v>
      </c>
      <c r="C13" s="43">
        <v>31821612</v>
      </c>
      <c r="D13" s="43">
        <f>D14+D19</f>
        <v>22763240.660000004</v>
      </c>
      <c r="E13" s="44">
        <f>E14+E19</f>
        <v>34236554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6" t="s">
        <v>121</v>
      </c>
      <c r="C14" s="43">
        <v>31615000</v>
      </c>
      <c r="D14" s="43">
        <f>SUM(D15:D18)</f>
        <v>22726409.340000004</v>
      </c>
      <c r="E14" s="44">
        <f>SUM(E15:E18)</f>
        <v>34029942</v>
      </c>
      <c r="G14" s="8"/>
      <c r="H14" s="8"/>
      <c r="I14" s="8"/>
      <c r="J14" s="124"/>
      <c r="K14" s="8"/>
      <c r="L14" s="8"/>
      <c r="M14" s="8"/>
    </row>
    <row r="15" spans="2:13" ht="14.1" customHeight="1" x14ac:dyDescent="0.25">
      <c r="B15" s="127" t="s">
        <v>122</v>
      </c>
      <c r="C15" s="43">
        <v>5000000</v>
      </c>
      <c r="D15" s="47">
        <v>9490115.7300000004</v>
      </c>
      <c r="E15" s="48">
        <v>10500000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7" t="s">
        <v>123</v>
      </c>
      <c r="C16" s="43">
        <v>6218000</v>
      </c>
      <c r="D16" s="47">
        <v>3144877.89</v>
      </c>
      <c r="E16" s="48">
        <v>6389942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7" t="s">
        <v>124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7" t="s">
        <v>125</v>
      </c>
      <c r="C18" s="43">
        <v>20397000</v>
      </c>
      <c r="D18" s="47">
        <v>10091415.720000001</v>
      </c>
      <c r="E18" s="48">
        <v>17140000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126</v>
      </c>
      <c r="C19" s="43">
        <v>206612</v>
      </c>
      <c r="D19" s="43">
        <f>SUM(D20:D23)</f>
        <v>36831.32</v>
      </c>
      <c r="E19" s="44">
        <f>SUM(E20:E23)</f>
        <v>206612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28"/>
      <c r="B20" s="127" t="s">
        <v>127</v>
      </c>
      <c r="C20" s="43">
        <v>206612</v>
      </c>
      <c r="D20" s="47">
        <v>36831.32</v>
      </c>
      <c r="E20" s="48">
        <v>206612</v>
      </c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28"/>
      <c r="B21" s="127" t="s">
        <v>128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28"/>
      <c r="B22" s="127" t="s">
        <v>129</v>
      </c>
      <c r="C22" s="43"/>
      <c r="D22" s="47"/>
      <c r="E22" s="48"/>
    </row>
    <row r="23" spans="1:13" ht="14.1" customHeight="1" x14ac:dyDescent="0.25">
      <c r="B23" s="127" t="s">
        <v>130</v>
      </c>
      <c r="C23" s="43"/>
      <c r="D23" s="47"/>
      <c r="E23" s="48"/>
    </row>
    <row r="24" spans="1:13" ht="14.1" customHeight="1" x14ac:dyDescent="0.25">
      <c r="B24" s="129" t="s">
        <v>131</v>
      </c>
      <c r="C24" s="43">
        <v>-5673184.6299999999</v>
      </c>
      <c r="D24" s="47">
        <v>-5588940.7999999998</v>
      </c>
      <c r="E24" s="48">
        <v>-6645178</v>
      </c>
    </row>
    <row r="25" spans="1:13" ht="14.1" customHeight="1" x14ac:dyDescent="0.25">
      <c r="B25" s="129" t="s">
        <v>132</v>
      </c>
      <c r="C25" s="43">
        <v>0</v>
      </c>
      <c r="D25" s="47"/>
      <c r="E25" s="48"/>
    </row>
    <row r="26" spans="1:13" ht="14.1" customHeight="1" x14ac:dyDescent="0.25">
      <c r="B26" s="130" t="s">
        <v>133</v>
      </c>
      <c r="C26" s="43">
        <v>-21813831.850000001</v>
      </c>
      <c r="D26" s="43">
        <f>SUM(D27:D30)</f>
        <v>-13529884.48</v>
      </c>
      <c r="E26" s="44">
        <f>SUM(E27:E30)</f>
        <v>-22267286.420000002</v>
      </c>
    </row>
    <row r="27" spans="1:13" ht="14.1" customHeight="1" x14ac:dyDescent="0.25">
      <c r="B27" s="126" t="s">
        <v>134</v>
      </c>
      <c r="C27" s="43">
        <v>-14680126.85</v>
      </c>
      <c r="D27" s="47">
        <v>-9335976.8499999996</v>
      </c>
      <c r="E27" s="48">
        <v>-17173378.420000002</v>
      </c>
    </row>
    <row r="28" spans="1:13" ht="14.1" customHeight="1" x14ac:dyDescent="0.25">
      <c r="B28" s="131" t="s">
        <v>135</v>
      </c>
      <c r="C28" s="132">
        <v>-3133705</v>
      </c>
      <c r="D28" s="133">
        <v>-193907.63</v>
      </c>
      <c r="E28" s="48">
        <v>-1093908</v>
      </c>
    </row>
    <row r="29" spans="1:13" ht="14.1" customHeight="1" x14ac:dyDescent="0.25">
      <c r="B29" s="131" t="s">
        <v>136</v>
      </c>
      <c r="C29" s="132"/>
      <c r="D29" s="133"/>
      <c r="E29" s="48"/>
    </row>
    <row r="30" spans="1:13" ht="14.1" customHeight="1" x14ac:dyDescent="0.25">
      <c r="B30" s="131" t="s">
        <v>137</v>
      </c>
      <c r="C30" s="132">
        <v>-4000000</v>
      </c>
      <c r="D30" s="133">
        <v>-4000000</v>
      </c>
      <c r="E30" s="48">
        <v>-4000000</v>
      </c>
    </row>
    <row r="31" spans="1:13" ht="14.1" customHeight="1" x14ac:dyDescent="0.25">
      <c r="B31" s="134" t="s">
        <v>138</v>
      </c>
      <c r="C31" s="132">
        <v>55802121.32</v>
      </c>
      <c r="D31" s="132">
        <f>SUM(D32:D34)</f>
        <v>29096653.57</v>
      </c>
      <c r="E31" s="44">
        <f>SUM(E32:E34)</f>
        <v>57209813.520000003</v>
      </c>
    </row>
    <row r="32" spans="1:13" ht="14.1" customHeight="1" x14ac:dyDescent="0.25">
      <c r="B32" s="131" t="s">
        <v>139</v>
      </c>
      <c r="C32" s="43">
        <v>300000</v>
      </c>
      <c r="D32" s="47">
        <v>2925842.38</v>
      </c>
      <c r="E32" s="48">
        <v>3000000</v>
      </c>
    </row>
    <row r="33" spans="2:5" ht="14.1" customHeight="1" x14ac:dyDescent="0.25">
      <c r="B33" s="131" t="s">
        <v>140</v>
      </c>
      <c r="C33" s="43">
        <v>51688957</v>
      </c>
      <c r="D33" s="47">
        <v>25844478.600000001</v>
      </c>
      <c r="E33" s="48">
        <v>51688957.200000003</v>
      </c>
    </row>
    <row r="34" spans="2:5" ht="14.1" customHeight="1" x14ac:dyDescent="0.25">
      <c r="B34" s="131" t="s">
        <v>141</v>
      </c>
      <c r="C34" s="43">
        <v>3813164.32</v>
      </c>
      <c r="D34" s="47">
        <v>326332.59000000003</v>
      </c>
      <c r="E34" s="48">
        <v>2520856.3199999998</v>
      </c>
    </row>
    <row r="35" spans="2:5" ht="14.1" customHeight="1" x14ac:dyDescent="0.25">
      <c r="B35" s="135" t="s">
        <v>142</v>
      </c>
      <c r="C35" s="132">
        <v>-13460949</v>
      </c>
      <c r="D35" s="132">
        <f>SUM(D36:D38)</f>
        <v>-6660732.79</v>
      </c>
      <c r="E35" s="44">
        <f>SUM(E36:E38)</f>
        <v>-13460949</v>
      </c>
    </row>
    <row r="36" spans="2:5" ht="14.1" customHeight="1" x14ac:dyDescent="0.25">
      <c r="B36" s="131" t="s">
        <v>143</v>
      </c>
      <c r="C36" s="132">
        <v>-10159335</v>
      </c>
      <c r="D36" s="133">
        <v>-5149711.28</v>
      </c>
      <c r="E36" s="48">
        <v>-10159335</v>
      </c>
    </row>
    <row r="37" spans="2:5" ht="14.1" customHeight="1" x14ac:dyDescent="0.25">
      <c r="B37" s="131" t="s">
        <v>144</v>
      </c>
      <c r="C37" s="132">
        <v>-3301614</v>
      </c>
      <c r="D37" s="133">
        <v>-1511021.51</v>
      </c>
      <c r="E37" s="48">
        <v>-3301614</v>
      </c>
    </row>
    <row r="38" spans="2:5" ht="14.1" customHeight="1" x14ac:dyDescent="0.25">
      <c r="B38" s="131" t="s">
        <v>145</v>
      </c>
      <c r="C38" s="132"/>
      <c r="D38" s="133"/>
      <c r="E38" s="48"/>
    </row>
    <row r="39" spans="2:5" ht="14.1" customHeight="1" x14ac:dyDescent="0.25">
      <c r="B39" s="135" t="s">
        <v>146</v>
      </c>
      <c r="C39" s="132">
        <v>-22547600</v>
      </c>
      <c r="D39" s="132">
        <f>SUM(D40:D43)</f>
        <v>-9328744.4299999997</v>
      </c>
      <c r="E39" s="44">
        <f>SUM(E40:E43)</f>
        <v>-24455814.719999999</v>
      </c>
    </row>
    <row r="40" spans="2:5" ht="14.1" customHeight="1" x14ac:dyDescent="0.25">
      <c r="B40" s="131" t="s">
        <v>147</v>
      </c>
      <c r="C40" s="132">
        <v>-13997600</v>
      </c>
      <c r="D40" s="133">
        <v>-4237937.93</v>
      </c>
      <c r="E40" s="48">
        <v>-15030805.720000001</v>
      </c>
    </row>
    <row r="41" spans="2:5" ht="14.1" customHeight="1" x14ac:dyDescent="0.25">
      <c r="B41" s="131" t="s">
        <v>148</v>
      </c>
      <c r="C41" s="132">
        <v>-6550000</v>
      </c>
      <c r="D41" s="133">
        <v>-2215797.13</v>
      </c>
      <c r="E41" s="48">
        <v>-6550000</v>
      </c>
    </row>
    <row r="42" spans="2:5" ht="14.1" customHeight="1" x14ac:dyDescent="0.25">
      <c r="B42" s="131" t="s">
        <v>149</v>
      </c>
      <c r="C42" s="132">
        <v>-2000000</v>
      </c>
      <c r="D42" s="133">
        <v>-2875009.37</v>
      </c>
      <c r="E42" s="48">
        <v>-2875009</v>
      </c>
    </row>
    <row r="43" spans="2:5" ht="14.1" customHeight="1" x14ac:dyDescent="0.25">
      <c r="B43" s="131" t="s">
        <v>150</v>
      </c>
      <c r="C43" s="132"/>
      <c r="D43" s="133"/>
      <c r="E43" s="48"/>
    </row>
    <row r="44" spans="2:5" ht="13.5" customHeight="1" x14ac:dyDescent="0.25">
      <c r="B44" s="135" t="s">
        <v>151</v>
      </c>
      <c r="C44" s="43">
        <v>-7530034.7999999998</v>
      </c>
      <c r="D44" s="43">
        <f>SUM(D45:D47)</f>
        <v>-3661969.4</v>
      </c>
      <c r="E44" s="44">
        <f>SUM(E45:E47)</f>
        <v>-7530035</v>
      </c>
    </row>
    <row r="45" spans="2:5" ht="13.5" customHeight="1" x14ac:dyDescent="0.25">
      <c r="B45" s="131" t="s">
        <v>152</v>
      </c>
      <c r="C45" s="132">
        <v>0</v>
      </c>
      <c r="D45" s="133"/>
      <c r="E45" s="48"/>
    </row>
    <row r="46" spans="2:5" ht="13.5" customHeight="1" x14ac:dyDescent="0.25">
      <c r="B46" s="131" t="s">
        <v>153</v>
      </c>
      <c r="C46" s="132">
        <v>-220986.83</v>
      </c>
      <c r="D46" s="133">
        <v>-111671.48</v>
      </c>
      <c r="E46" s="48">
        <v>-220987</v>
      </c>
    </row>
    <row r="47" spans="2:5" ht="13.5" customHeight="1" x14ac:dyDescent="0.25">
      <c r="B47" s="131" t="s">
        <v>154</v>
      </c>
      <c r="C47" s="132">
        <v>-7309047.9699999997</v>
      </c>
      <c r="D47" s="133">
        <v>-3550297.92</v>
      </c>
      <c r="E47" s="48">
        <v>-7309048</v>
      </c>
    </row>
    <row r="48" spans="2:5" ht="13.5" customHeight="1" x14ac:dyDescent="0.25">
      <c r="B48" s="135" t="s">
        <v>155</v>
      </c>
      <c r="C48" s="43">
        <v>3237108</v>
      </c>
      <c r="D48" s="47">
        <v>2349315.7200000002</v>
      </c>
      <c r="E48" s="48">
        <v>4119216.3</v>
      </c>
    </row>
    <row r="49" spans="2:5" ht="13.5" customHeight="1" x14ac:dyDescent="0.25">
      <c r="B49" s="135" t="s">
        <v>156</v>
      </c>
      <c r="C49" s="43">
        <v>838459.87</v>
      </c>
      <c r="D49" s="47">
        <v>0</v>
      </c>
      <c r="E49" s="48"/>
    </row>
    <row r="50" spans="2:5" ht="13.5" customHeight="1" x14ac:dyDescent="0.25">
      <c r="B50" s="134" t="s">
        <v>157</v>
      </c>
      <c r="C50" s="43">
        <v>0</v>
      </c>
      <c r="D50" s="43">
        <f>SUM(D51:D52)</f>
        <v>268056.63</v>
      </c>
      <c r="E50" s="44">
        <f>SUM(E51:E52)</f>
        <v>268057</v>
      </c>
    </row>
    <row r="51" spans="2:5" ht="13.5" customHeight="1" x14ac:dyDescent="0.25">
      <c r="B51" s="131" t="s">
        <v>158</v>
      </c>
      <c r="C51" s="43"/>
      <c r="D51" s="47"/>
      <c r="E51" s="48"/>
    </row>
    <row r="52" spans="2:5" ht="14.1" customHeight="1" x14ac:dyDescent="0.25">
      <c r="B52" s="131" t="s">
        <v>159</v>
      </c>
      <c r="C52" s="43"/>
      <c r="D52" s="47">
        <v>268056.63</v>
      </c>
      <c r="E52" s="48">
        <v>268057</v>
      </c>
    </row>
    <row r="53" spans="2:5" ht="14.1" customHeight="1" x14ac:dyDescent="0.25">
      <c r="B53" s="135" t="s">
        <v>160</v>
      </c>
      <c r="C53" s="70">
        <v>0</v>
      </c>
      <c r="D53" s="70">
        <f>SUM(D54:D55)</f>
        <v>0</v>
      </c>
      <c r="E53" s="71">
        <f>SUM(E54:E55)</f>
        <v>0</v>
      </c>
    </row>
    <row r="54" spans="2:5" ht="14.1" customHeight="1" x14ac:dyDescent="0.25">
      <c r="B54" s="131" t="s">
        <v>161</v>
      </c>
      <c r="C54" s="43"/>
      <c r="D54" s="47"/>
      <c r="E54" s="48"/>
    </row>
    <row r="55" spans="2:5" ht="14.1" customHeight="1" x14ac:dyDescent="0.25">
      <c r="B55" s="131" t="s">
        <v>162</v>
      </c>
      <c r="C55" s="132"/>
      <c r="D55" s="133"/>
      <c r="E55" s="48"/>
    </row>
    <row r="56" spans="2:5" ht="18" customHeight="1" x14ac:dyDescent="0.25">
      <c r="B56" s="136" t="s">
        <v>163</v>
      </c>
      <c r="C56" s="137">
        <v>20673700.910000004</v>
      </c>
      <c r="D56" s="137">
        <f>D13+D24+D25+D26+D31+D35+D39+D44+D48+D49+D50+D53</f>
        <v>15706994.680000005</v>
      </c>
      <c r="E56" s="138">
        <f>E13+E24+E25+E26+E31+E35+E39+E44+E48+E49+E50+E53</f>
        <v>21474377.680000003</v>
      </c>
    </row>
    <row r="57" spans="2:5" ht="14.1" customHeight="1" x14ac:dyDescent="0.25">
      <c r="B57" s="139" t="s">
        <v>164</v>
      </c>
      <c r="C57" s="72">
        <v>480000</v>
      </c>
      <c r="D57" s="72">
        <f>D58+D61+D64</f>
        <v>238943.32</v>
      </c>
      <c r="E57" s="73">
        <f>E58+E61+E64</f>
        <v>480000</v>
      </c>
    </row>
    <row r="58" spans="2:5" ht="14.1" customHeight="1" x14ac:dyDescent="0.25">
      <c r="B58" s="66" t="s">
        <v>165</v>
      </c>
      <c r="C58" s="43">
        <v>480000</v>
      </c>
      <c r="D58" s="43">
        <f>SUM(D59:D60)</f>
        <v>238943.32</v>
      </c>
      <c r="E58" s="44">
        <f>SUM(E59:E60)</f>
        <v>480000</v>
      </c>
    </row>
    <row r="59" spans="2:5" ht="14.1" customHeight="1" x14ac:dyDescent="0.25">
      <c r="B59" s="66" t="s">
        <v>166</v>
      </c>
      <c r="C59" s="43"/>
      <c r="D59" s="47"/>
      <c r="E59" s="48"/>
    </row>
    <row r="60" spans="2:5" ht="14.1" customHeight="1" x14ac:dyDescent="0.25">
      <c r="B60" s="66" t="s">
        <v>167</v>
      </c>
      <c r="C60" s="43">
        <v>480000</v>
      </c>
      <c r="D60" s="47">
        <v>238943.32</v>
      </c>
      <c r="E60" s="48">
        <v>480000</v>
      </c>
    </row>
    <row r="61" spans="2:5" ht="14.1" customHeight="1" x14ac:dyDescent="0.25">
      <c r="B61" s="66" t="s">
        <v>168</v>
      </c>
      <c r="C61" s="43">
        <v>0</v>
      </c>
      <c r="D61" s="43">
        <f>SUM(D62:D63)</f>
        <v>0</v>
      </c>
      <c r="E61" s="44">
        <f>SUM(E62:E63)</f>
        <v>0</v>
      </c>
    </row>
    <row r="62" spans="2:5" ht="14.1" customHeight="1" x14ac:dyDescent="0.25">
      <c r="B62" s="66" t="s">
        <v>169</v>
      </c>
      <c r="C62" s="43"/>
      <c r="D62" s="47"/>
      <c r="E62" s="48"/>
    </row>
    <row r="63" spans="2:5" ht="14.1" customHeight="1" x14ac:dyDescent="0.25">
      <c r="B63" s="66" t="s">
        <v>170</v>
      </c>
      <c r="C63" s="43"/>
      <c r="D63" s="47"/>
      <c r="E63" s="48"/>
    </row>
    <row r="64" spans="2:5" ht="14.1" customHeight="1" x14ac:dyDescent="0.25">
      <c r="B64" s="66" t="s">
        <v>171</v>
      </c>
      <c r="C64" s="43"/>
      <c r="D64" s="47"/>
      <c r="E64" s="140"/>
    </row>
    <row r="65" spans="2:5" ht="14.1" customHeight="1" x14ac:dyDescent="0.25">
      <c r="B65" s="134" t="s">
        <v>172</v>
      </c>
      <c r="C65" s="72">
        <v>-10229596</v>
      </c>
      <c r="D65" s="72">
        <f>SUM(D66:D68)</f>
        <v>-3296625</v>
      </c>
      <c r="E65" s="73">
        <f>SUM(E66:E68)</f>
        <v>-6083484.4500000002</v>
      </c>
    </row>
    <row r="66" spans="2:5" ht="14.1" customHeight="1" x14ac:dyDescent="0.25">
      <c r="B66" s="66" t="s">
        <v>173</v>
      </c>
      <c r="C66" s="132"/>
      <c r="D66" s="133"/>
      <c r="E66" s="48"/>
    </row>
    <row r="67" spans="2:5" ht="14.1" customHeight="1" x14ac:dyDescent="0.25">
      <c r="B67" s="66" t="s">
        <v>174</v>
      </c>
      <c r="C67" s="132">
        <v>-10229596</v>
      </c>
      <c r="D67" s="133">
        <v>-3296625</v>
      </c>
      <c r="E67" s="48">
        <v>-6083484.4500000002</v>
      </c>
    </row>
    <row r="68" spans="2:5" ht="14.1" customHeight="1" x14ac:dyDescent="0.25">
      <c r="B68" s="66" t="s">
        <v>175</v>
      </c>
      <c r="C68" s="132"/>
      <c r="D68" s="133"/>
      <c r="E68" s="48"/>
    </row>
    <row r="69" spans="2:5" ht="14.1" customHeight="1" x14ac:dyDescent="0.25">
      <c r="B69" s="134" t="s">
        <v>176</v>
      </c>
      <c r="C69" s="72">
        <v>0</v>
      </c>
      <c r="D69" s="72">
        <f>SUM(D70:D71)</f>
        <v>0</v>
      </c>
      <c r="E69" s="73">
        <f>SUM(E70:E71)</f>
        <v>0</v>
      </c>
    </row>
    <row r="70" spans="2:5" ht="14.1" customHeight="1" x14ac:dyDescent="0.25">
      <c r="B70" s="66" t="s">
        <v>177</v>
      </c>
      <c r="C70" s="43"/>
      <c r="D70" s="47"/>
      <c r="E70" s="48"/>
    </row>
    <row r="71" spans="2:5" ht="14.1" customHeight="1" x14ac:dyDescent="0.25">
      <c r="B71" s="66" t="s">
        <v>178</v>
      </c>
      <c r="C71" s="43"/>
      <c r="D71" s="47"/>
      <c r="E71" s="48"/>
    </row>
    <row r="72" spans="2:5" ht="14.1" customHeight="1" x14ac:dyDescent="0.25">
      <c r="B72" s="134" t="s">
        <v>179</v>
      </c>
      <c r="C72" s="43"/>
      <c r="D72" s="47"/>
      <c r="E72" s="48"/>
    </row>
    <row r="73" spans="2:5" ht="14.1" customHeight="1" x14ac:dyDescent="0.25">
      <c r="B73" s="135" t="s">
        <v>180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31" t="s">
        <v>158</v>
      </c>
      <c r="C74" s="43"/>
      <c r="D74" s="47"/>
      <c r="E74" s="48"/>
    </row>
    <row r="75" spans="2:5" ht="14.1" customHeight="1" x14ac:dyDescent="0.25">
      <c r="B75" s="131" t="s">
        <v>181</v>
      </c>
      <c r="C75" s="72"/>
      <c r="D75" s="141"/>
      <c r="E75" s="142"/>
    </row>
    <row r="76" spans="2:5" ht="18" customHeight="1" x14ac:dyDescent="0.25">
      <c r="B76" s="143" t="s">
        <v>182</v>
      </c>
      <c r="C76" s="137">
        <v>-9749596</v>
      </c>
      <c r="D76" s="137">
        <f>D57+D65+D69+D72+D73</f>
        <v>-3057681.68</v>
      </c>
      <c r="E76" s="138">
        <f>E57+E65+E69+E72+E73</f>
        <v>-5603484.4500000002</v>
      </c>
    </row>
    <row r="77" spans="2:5" ht="18" customHeight="1" x14ac:dyDescent="0.25">
      <c r="B77" s="143" t="s">
        <v>183</v>
      </c>
      <c r="C77" s="137">
        <v>10924104.910000004</v>
      </c>
      <c r="D77" s="137">
        <f>D56+D76</f>
        <v>12649313.000000006</v>
      </c>
      <c r="E77" s="138">
        <f>E56+E76</f>
        <v>15870893.230000004</v>
      </c>
    </row>
    <row r="78" spans="2:5" ht="14.1" customHeight="1" x14ac:dyDescent="0.25">
      <c r="B78" s="134" t="s">
        <v>184</v>
      </c>
      <c r="C78" s="72"/>
      <c r="D78" s="141"/>
      <c r="E78" s="142"/>
    </row>
    <row r="79" spans="2:5" ht="18" customHeight="1" x14ac:dyDescent="0.25">
      <c r="B79" s="143" t="s">
        <v>185</v>
      </c>
      <c r="C79" s="137">
        <v>10924104.910000004</v>
      </c>
      <c r="D79" s="137">
        <f>D77+D78</f>
        <v>12649313.000000006</v>
      </c>
      <c r="E79" s="138">
        <f>E77+E78</f>
        <v>15870893.230000004</v>
      </c>
    </row>
    <row r="80" spans="2:5" ht="14.1" customHeight="1" x14ac:dyDescent="0.25">
      <c r="B80" s="57"/>
      <c r="C80" s="72"/>
      <c r="D80" s="72"/>
      <c r="E80" s="73"/>
    </row>
    <row r="81" spans="1:5" ht="14.1" customHeight="1" x14ac:dyDescent="0.25">
      <c r="B81" s="68" t="s">
        <v>186</v>
      </c>
      <c r="C81" s="43"/>
      <c r="D81" s="43"/>
      <c r="E81" s="44"/>
    </row>
    <row r="82" spans="1:5" ht="14.1" customHeight="1" x14ac:dyDescent="0.25">
      <c r="B82" s="134" t="s">
        <v>187</v>
      </c>
      <c r="C82" s="144"/>
      <c r="D82" s="47"/>
      <c r="E82" s="48"/>
    </row>
    <row r="83" spans="1:5" ht="14.1" customHeight="1" thickBot="1" x14ac:dyDescent="0.3">
      <c r="B83" s="134"/>
      <c r="C83" s="145"/>
      <c r="D83" s="146"/>
      <c r="E83" s="147"/>
    </row>
    <row r="84" spans="1:5" ht="18" customHeight="1" thickTop="1" thickBot="1" x14ac:dyDescent="0.3">
      <c r="B84" s="148" t="s">
        <v>188</v>
      </c>
      <c r="C84" s="149">
        <v>10924104.910000004</v>
      </c>
      <c r="D84" s="149">
        <f>D79+D82</f>
        <v>12649313.000000006</v>
      </c>
      <c r="E84" s="150">
        <f>E79+E82</f>
        <v>15870893.230000004</v>
      </c>
    </row>
    <row r="85" spans="1:5" ht="14.1" customHeight="1" x14ac:dyDescent="0.25">
      <c r="B85" s="151"/>
      <c r="C85" s="152"/>
      <c r="D85" s="152"/>
    </row>
    <row r="86" spans="1:5" ht="14.1" customHeight="1" x14ac:dyDescent="0.25">
      <c r="B86" s="80" t="s">
        <v>189</v>
      </c>
      <c r="C86" s="81"/>
      <c r="D86" s="80"/>
      <c r="E86" s="80"/>
    </row>
    <row r="87" spans="1:5" ht="14.1" customHeight="1" x14ac:dyDescent="0.25">
      <c r="B87" s="153"/>
      <c r="C87" s="154"/>
      <c r="D87" s="155"/>
    </row>
    <row r="88" spans="1:5" ht="14.1" customHeight="1" x14ac:dyDescent="0.25">
      <c r="C88" s="156"/>
    </row>
    <row r="89" spans="1:5" ht="31.5" customHeight="1" x14ac:dyDescent="0.25">
      <c r="A89" s="157" t="s">
        <v>190</v>
      </c>
      <c r="B89" s="158"/>
      <c r="C89" s="159">
        <v>1349704</v>
      </c>
      <c r="D89" s="160">
        <f>SUM(D90:D92)</f>
        <v>2125349.88</v>
      </c>
      <c r="E89" s="160">
        <f>SUM(E90:E92)</f>
        <v>1218886</v>
      </c>
    </row>
    <row r="90" spans="1:5" ht="14.1" customHeight="1" x14ac:dyDescent="0.25">
      <c r="A90" s="161" t="s">
        <v>191</v>
      </c>
      <c r="B90" s="162"/>
      <c r="C90" s="43">
        <v>4001</v>
      </c>
      <c r="D90" s="47">
        <v>798.87</v>
      </c>
      <c r="E90" s="47">
        <v>1000</v>
      </c>
    </row>
    <row r="91" spans="1:5" ht="14.1" customHeight="1" x14ac:dyDescent="0.25">
      <c r="A91" s="163" t="s">
        <v>192</v>
      </c>
      <c r="B91" s="164"/>
      <c r="C91" s="70">
        <v>1310893</v>
      </c>
      <c r="D91" s="165">
        <v>221488.04</v>
      </c>
      <c r="E91" s="165">
        <v>1904507</v>
      </c>
    </row>
    <row r="92" spans="1:5" ht="14.1" customHeight="1" x14ac:dyDescent="0.25">
      <c r="A92" s="161" t="s">
        <v>193</v>
      </c>
      <c r="B92" s="162"/>
      <c r="C92" s="166">
        <v>34810</v>
      </c>
      <c r="D92" s="167">
        <v>1903062.97</v>
      </c>
      <c r="E92" s="167">
        <v>-686621</v>
      </c>
    </row>
    <row r="93" spans="1:5" ht="14.1" customHeight="1" x14ac:dyDescent="0.25">
      <c r="C93" s="168"/>
    </row>
    <row r="94" spans="1:5" ht="25.5" customHeight="1" x14ac:dyDescent="0.25">
      <c r="B94" s="169" t="s">
        <v>194</v>
      </c>
      <c r="C94" s="169"/>
      <c r="D94" s="169"/>
      <c r="E94" s="169"/>
    </row>
    <row r="95" spans="1:5" ht="18.75" customHeight="1" x14ac:dyDescent="0.25">
      <c r="B95" s="170"/>
      <c r="C95" s="170"/>
      <c r="D95" s="170"/>
      <c r="E95" s="170"/>
    </row>
    <row r="96" spans="1:5" ht="14.1" hidden="1" customHeight="1" x14ac:dyDescent="0.25">
      <c r="B96" s="171" t="str">
        <f>B7</f>
        <v>SOCIEDAD: EMPRESA MUNICIPAL DE LA VIVIENDA Y SUELO DE MADRID S.A.</v>
      </c>
      <c r="C96" s="172" t="str">
        <f t="shared" ref="C96:E97" si="0">C9</f>
        <v>PRESUPUESTO</v>
      </c>
      <c r="D96" s="172" t="str">
        <f t="shared" si="0"/>
        <v>REAL A</v>
      </c>
      <c r="E96" s="173" t="str">
        <f t="shared" si="0"/>
        <v>PREVISIÓN</v>
      </c>
    </row>
    <row r="97" spans="2:5" ht="14.1" hidden="1" customHeight="1" x14ac:dyDescent="0.25">
      <c r="B97" s="174"/>
      <c r="C97" s="175">
        <f t="shared" si="0"/>
        <v>2015</v>
      </c>
      <c r="D97" s="176">
        <f t="shared" si="0"/>
        <v>42185</v>
      </c>
      <c r="E97" s="177" t="str">
        <f t="shared" si="0"/>
        <v>CIERRE</v>
      </c>
    </row>
    <row r="98" spans="2:5" ht="14.1" hidden="1" customHeight="1" x14ac:dyDescent="0.25">
      <c r="B98" s="178" t="s">
        <v>195</v>
      </c>
      <c r="C98" s="104">
        <f>C99+C100</f>
        <v>10924104.909999996</v>
      </c>
      <c r="D98" s="104">
        <f>D99+D100</f>
        <v>12649313.000000015</v>
      </c>
      <c r="E98" s="179">
        <f>E99+E100</f>
        <v>15870893.230000004</v>
      </c>
    </row>
    <row r="99" spans="2:5" ht="14.1" hidden="1" customHeight="1" x14ac:dyDescent="0.25">
      <c r="B99" s="178" t="s">
        <v>196</v>
      </c>
      <c r="C99" s="180">
        <f>C13+C25+C31+C48+C49+C54+C57+C111</f>
        <v>92179301.189999998</v>
      </c>
      <c r="D99" s="180">
        <f>D13+D25+D31+D48+D49+D54+D57+D111</f>
        <v>54716209.900000006</v>
      </c>
      <c r="E99" s="181">
        <f>E13+E25+E31+E48+E49+E54+E57+E111</f>
        <v>96313640.820000008</v>
      </c>
    </row>
    <row r="100" spans="2:5" ht="14.1" hidden="1" customHeight="1" x14ac:dyDescent="0.25">
      <c r="B100" s="178" t="s">
        <v>197</v>
      </c>
      <c r="C100" s="180">
        <f>C26+C35+C39+C44+C55+C65+C78+C122</f>
        <v>-81255196.280000001</v>
      </c>
      <c r="D100" s="180">
        <f>D26+D35+D39+D44+D55+D65+D78+D122</f>
        <v>-42066896.899999991</v>
      </c>
      <c r="E100" s="181">
        <f>E26+E35+E39+E44+E55+E65+E78+E122</f>
        <v>-80442747.590000004</v>
      </c>
    </row>
    <row r="101" spans="2:5" s="156" customFormat="1" ht="14.1" hidden="1" customHeight="1" x14ac:dyDescent="0.25">
      <c r="B101" s="182"/>
      <c r="C101" s="183"/>
      <c r="D101" s="184"/>
      <c r="E101" s="185"/>
    </row>
    <row r="102" spans="2:5" ht="14.1" hidden="1" customHeight="1" x14ac:dyDescent="0.25">
      <c r="B102" s="186" t="s">
        <v>198</v>
      </c>
      <c r="C102" s="187"/>
      <c r="D102" s="187"/>
      <c r="E102" s="188"/>
    </row>
    <row r="103" spans="2:5" ht="14.1" hidden="1" customHeight="1" x14ac:dyDescent="0.25">
      <c r="B103" s="189" t="s">
        <v>199</v>
      </c>
      <c r="C103" s="104">
        <f>IF(C24&gt;0,C24,0)</f>
        <v>0</v>
      </c>
      <c r="D103" s="104">
        <f>IF(D24&gt;0,D24,0)</f>
        <v>0</v>
      </c>
      <c r="E103" s="179">
        <f>IF(E24&gt;0,E24,0)</f>
        <v>0</v>
      </c>
    </row>
    <row r="104" spans="2:5" ht="14.1" hidden="1" customHeight="1" x14ac:dyDescent="0.25">
      <c r="B104" s="135" t="s">
        <v>200</v>
      </c>
      <c r="C104" s="104">
        <f t="shared" ref="C104:E105" si="1">IF(C51&gt;0,C51,0)</f>
        <v>0</v>
      </c>
      <c r="D104" s="104">
        <f t="shared" si="1"/>
        <v>0</v>
      </c>
      <c r="E104" s="179">
        <f t="shared" si="1"/>
        <v>0</v>
      </c>
    </row>
    <row r="105" spans="2:5" ht="14.1" hidden="1" customHeight="1" x14ac:dyDescent="0.25">
      <c r="B105" s="135" t="s">
        <v>201</v>
      </c>
      <c r="C105" s="104">
        <f t="shared" si="1"/>
        <v>0</v>
      </c>
      <c r="D105" s="104">
        <f t="shared" si="1"/>
        <v>268056.63</v>
      </c>
      <c r="E105" s="179">
        <f t="shared" si="1"/>
        <v>268057</v>
      </c>
    </row>
    <row r="106" spans="2:5" ht="14.1" hidden="1" customHeight="1" x14ac:dyDescent="0.25">
      <c r="B106" s="134" t="s">
        <v>202</v>
      </c>
      <c r="C106" s="104">
        <f>IF(C69&gt;0,C69,0)</f>
        <v>0</v>
      </c>
      <c r="D106" s="104">
        <f>IF(D69&gt;0,D69,0)</f>
        <v>0</v>
      </c>
      <c r="E106" s="179">
        <f>IF(E69&gt;0,E69,0)</f>
        <v>0</v>
      </c>
    </row>
    <row r="107" spans="2:5" ht="14.1" hidden="1" customHeight="1" x14ac:dyDescent="0.25">
      <c r="B107" s="134" t="s">
        <v>203</v>
      </c>
      <c r="C107" s="104">
        <f>IF(C72&gt;0,C72,0)</f>
        <v>0</v>
      </c>
      <c r="D107" s="104">
        <f>IF(D72&gt;0,D72,0)</f>
        <v>0</v>
      </c>
      <c r="E107" s="179">
        <f>IF(E72&gt;0,E72,0)</f>
        <v>0</v>
      </c>
    </row>
    <row r="108" spans="2:5" ht="14.1" hidden="1" customHeight="1" x14ac:dyDescent="0.25">
      <c r="B108" s="135" t="s">
        <v>204</v>
      </c>
      <c r="C108" s="104">
        <f t="shared" ref="C108:E109" si="2">IF(C74&gt;0,C74,0)</f>
        <v>0</v>
      </c>
      <c r="D108" s="104">
        <f t="shared" si="2"/>
        <v>0</v>
      </c>
      <c r="E108" s="179">
        <f t="shared" si="2"/>
        <v>0</v>
      </c>
    </row>
    <row r="109" spans="2:5" ht="14.1" hidden="1" customHeight="1" x14ac:dyDescent="0.25">
      <c r="B109" s="135" t="s">
        <v>205</v>
      </c>
      <c r="C109" s="104">
        <f t="shared" si="2"/>
        <v>0</v>
      </c>
      <c r="D109" s="104">
        <f t="shared" si="2"/>
        <v>0</v>
      </c>
      <c r="E109" s="179">
        <f t="shared" si="2"/>
        <v>0</v>
      </c>
    </row>
    <row r="110" spans="2:5" ht="14.1" hidden="1" customHeight="1" x14ac:dyDescent="0.25">
      <c r="B110" s="134" t="s">
        <v>206</v>
      </c>
      <c r="C110" s="104">
        <f>IF(C82&gt;0,C82,0)</f>
        <v>0</v>
      </c>
      <c r="D110" s="104">
        <f>IF(D82&gt;0,D82,0)</f>
        <v>0</v>
      </c>
      <c r="E110" s="179">
        <f>IF(E82&gt;0,E82,0)</f>
        <v>0</v>
      </c>
    </row>
    <row r="111" spans="2:5" ht="14.1" hidden="1" customHeight="1" x14ac:dyDescent="0.25">
      <c r="B111" s="190" t="s">
        <v>207</v>
      </c>
      <c r="C111" s="108">
        <f>SUM(C103:C110)</f>
        <v>0</v>
      </c>
      <c r="D111" s="108">
        <f>SUM(D103:D110)</f>
        <v>268056.63</v>
      </c>
      <c r="E111" s="191">
        <f>SUM(E103:E110)</f>
        <v>268057</v>
      </c>
    </row>
    <row r="112" spans="2:5" ht="14.1" hidden="1" customHeight="1" x14ac:dyDescent="0.25">
      <c r="B112" s="174"/>
      <c r="C112" s="104"/>
      <c r="D112" s="104"/>
      <c r="E112" s="179"/>
    </row>
    <row r="113" spans="2:5" ht="14.1" hidden="1" customHeight="1" x14ac:dyDescent="0.25">
      <c r="B113" s="186" t="s">
        <v>208</v>
      </c>
      <c r="C113" s="187"/>
      <c r="D113" s="187"/>
      <c r="E113" s="188"/>
    </row>
    <row r="114" spans="2:5" ht="14.1" hidden="1" customHeight="1" x14ac:dyDescent="0.25">
      <c r="B114" s="189" t="s">
        <v>199</v>
      </c>
      <c r="C114" s="104">
        <f>IF(C24&lt;0,C24,0)</f>
        <v>-5673184.6299999999</v>
      </c>
      <c r="D114" s="104">
        <f>IF(D24&lt;0,D24,0)</f>
        <v>-5588940.7999999998</v>
      </c>
      <c r="E114" s="179">
        <f>IF(E24&lt;0,E24,0)</f>
        <v>-6645178</v>
      </c>
    </row>
    <row r="115" spans="2:5" ht="14.1" hidden="1" customHeight="1" x14ac:dyDescent="0.25">
      <c r="B115" s="135" t="s">
        <v>200</v>
      </c>
      <c r="C115" s="104">
        <f t="shared" ref="C115:E116" si="3">IF(C51&lt;0,C51,0)</f>
        <v>0</v>
      </c>
      <c r="D115" s="104">
        <f t="shared" si="3"/>
        <v>0</v>
      </c>
      <c r="E115" s="179">
        <f t="shared" si="3"/>
        <v>0</v>
      </c>
    </row>
    <row r="116" spans="2:5" ht="14.1" hidden="1" customHeight="1" x14ac:dyDescent="0.25">
      <c r="B116" s="135" t="s">
        <v>201</v>
      </c>
      <c r="C116" s="104">
        <f t="shared" si="3"/>
        <v>0</v>
      </c>
      <c r="D116" s="104">
        <f t="shared" si="3"/>
        <v>0</v>
      </c>
      <c r="E116" s="179">
        <f t="shared" si="3"/>
        <v>0</v>
      </c>
    </row>
    <row r="117" spans="2:5" ht="14.1" hidden="1" customHeight="1" x14ac:dyDescent="0.25">
      <c r="B117" s="134" t="s">
        <v>202</v>
      </c>
      <c r="C117" s="104">
        <f>IF(C69&lt;0,C69,0)</f>
        <v>0</v>
      </c>
      <c r="D117" s="104">
        <f>IF(D69&lt;0,D69,0)</f>
        <v>0</v>
      </c>
      <c r="E117" s="179">
        <f>IF(E69&lt;0,E69,0)</f>
        <v>0</v>
      </c>
    </row>
    <row r="118" spans="2:5" ht="14.1" hidden="1" customHeight="1" x14ac:dyDescent="0.25">
      <c r="B118" s="134" t="s">
        <v>203</v>
      </c>
      <c r="C118" s="104">
        <f>IF(C72&lt;0,C72,0)</f>
        <v>0</v>
      </c>
      <c r="D118" s="104">
        <f>IF(D72&lt;0,D72,0)</f>
        <v>0</v>
      </c>
      <c r="E118" s="179">
        <f>IF(E72&lt;0,E72,0)</f>
        <v>0</v>
      </c>
    </row>
    <row r="119" spans="2:5" ht="14.1" hidden="1" customHeight="1" x14ac:dyDescent="0.25">
      <c r="B119" s="135" t="s">
        <v>204</v>
      </c>
      <c r="C119" s="104">
        <f t="shared" ref="C119:E120" si="4">IF(C74&lt;0,C74,0)</f>
        <v>0</v>
      </c>
      <c r="D119" s="104">
        <f t="shared" si="4"/>
        <v>0</v>
      </c>
      <c r="E119" s="179">
        <f t="shared" si="4"/>
        <v>0</v>
      </c>
    </row>
    <row r="120" spans="2:5" ht="14.1" hidden="1" customHeight="1" x14ac:dyDescent="0.25">
      <c r="B120" s="135" t="s">
        <v>205</v>
      </c>
      <c r="C120" s="104">
        <f t="shared" si="4"/>
        <v>0</v>
      </c>
      <c r="D120" s="104">
        <f t="shared" si="4"/>
        <v>0</v>
      </c>
      <c r="E120" s="179">
        <f t="shared" si="4"/>
        <v>0</v>
      </c>
    </row>
    <row r="121" spans="2:5" ht="14.1" hidden="1" customHeight="1" x14ac:dyDescent="0.25">
      <c r="B121" s="134" t="s">
        <v>206</v>
      </c>
      <c r="C121" s="104">
        <f>IF(C82&lt;0,C82,0)</f>
        <v>0</v>
      </c>
      <c r="D121" s="104">
        <f>IF(D82&lt;0,D82,0)</f>
        <v>0</v>
      </c>
      <c r="E121" s="179">
        <f>IF(E82&lt;0,E82,0)</f>
        <v>0</v>
      </c>
    </row>
    <row r="122" spans="2:5" ht="14.1" hidden="1" customHeight="1" x14ac:dyDescent="0.25">
      <c r="B122" s="192" t="s">
        <v>207</v>
      </c>
      <c r="C122" s="193">
        <f>SUM(C114:C121)</f>
        <v>-5673184.6299999999</v>
      </c>
      <c r="D122" s="193">
        <f>SUM(D114:D121)</f>
        <v>-5588940.7999999998</v>
      </c>
      <c r="E122" s="194">
        <f>SUM(E114:E121)</f>
        <v>-6645178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2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3C3BD-7A4E-48E5-8C49-819F963A5FA4}"/>
</file>

<file path=customXml/itemProps2.xml><?xml version="1.0" encoding="utf-8"?>
<ds:datastoreItem xmlns:ds="http://schemas.openxmlformats.org/officeDocument/2006/customXml" ds:itemID="{3C5E14B1-0D2E-403F-9314-645AC4202880}"/>
</file>

<file path=customXml/itemProps3.xml><?xml version="1.0" encoding="utf-8"?>
<ds:datastoreItem xmlns:ds="http://schemas.openxmlformats.org/officeDocument/2006/customXml" ds:itemID="{7B4231FD-1DA6-4BA4-B56A-729D9F52A40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2015-10-05T15:43:46Z</dcterms:created>
  <dcterms:modified xsi:type="dcterms:W3CDTF">2015-10-05T15:47:08Z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