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 activeTab="1"/>
  </bookViews>
  <sheets>
    <sheet name="BAL" sheetId="1" r:id="rId1"/>
    <sheet name="PYG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21" i="2" l="1"/>
  <c r="D121" i="2"/>
  <c r="C121" i="2"/>
  <c r="E120" i="2"/>
  <c r="D120" i="2"/>
  <c r="C120" i="2"/>
  <c r="E119" i="2"/>
  <c r="D119" i="2"/>
  <c r="C119" i="2"/>
  <c r="E118" i="2"/>
  <c r="D118" i="2"/>
  <c r="C118" i="2"/>
  <c r="C117" i="2"/>
  <c r="E116" i="2"/>
  <c r="D116" i="2"/>
  <c r="C116" i="2"/>
  <c r="E115" i="2"/>
  <c r="D115" i="2"/>
  <c r="C115" i="2"/>
  <c r="E114" i="2"/>
  <c r="D114" i="2"/>
  <c r="C114" i="2"/>
  <c r="C122" i="2" s="1"/>
  <c r="C100" i="2" s="1"/>
  <c r="E110" i="2"/>
  <c r="D110" i="2"/>
  <c r="C110" i="2"/>
  <c r="E109" i="2"/>
  <c r="D109" i="2"/>
  <c r="C109" i="2"/>
  <c r="E108" i="2"/>
  <c r="D108" i="2"/>
  <c r="C108" i="2"/>
  <c r="E107" i="2"/>
  <c r="D107" i="2"/>
  <c r="C107" i="2"/>
  <c r="C106" i="2"/>
  <c r="E105" i="2"/>
  <c r="D105" i="2"/>
  <c r="C105" i="2"/>
  <c r="E104" i="2"/>
  <c r="D104" i="2"/>
  <c r="C104" i="2"/>
  <c r="E103" i="2"/>
  <c r="D103" i="2"/>
  <c r="C103" i="2"/>
  <c r="C111" i="2" s="1"/>
  <c r="C99" i="2" s="1"/>
  <c r="C98" i="2" s="1"/>
  <c r="E97" i="2"/>
  <c r="C97" i="2"/>
  <c r="E96" i="2"/>
  <c r="D96" i="2"/>
  <c r="C96" i="2"/>
  <c r="E89" i="2"/>
  <c r="D89" i="2"/>
  <c r="E73" i="2"/>
  <c r="D73" i="2"/>
  <c r="E69" i="2"/>
  <c r="E106" i="2" s="1"/>
  <c r="D69" i="2"/>
  <c r="D117" i="2" s="1"/>
  <c r="E65" i="2"/>
  <c r="D65" i="2"/>
  <c r="E61" i="2"/>
  <c r="D61" i="2"/>
  <c r="E58" i="2"/>
  <c r="D58" i="2"/>
  <c r="E57" i="2"/>
  <c r="E76" i="2" s="1"/>
  <c r="D57" i="2"/>
  <c r="D76" i="2" s="1"/>
  <c r="E53" i="2"/>
  <c r="D53" i="2"/>
  <c r="E50" i="2"/>
  <c r="D50" i="2"/>
  <c r="E44" i="2"/>
  <c r="D44" i="2"/>
  <c r="E39" i="2"/>
  <c r="D39" i="2"/>
  <c r="E35" i="2"/>
  <c r="D35" i="2"/>
  <c r="E31" i="2"/>
  <c r="D31" i="2"/>
  <c r="E26" i="2"/>
  <c r="D26" i="2"/>
  <c r="E19" i="2"/>
  <c r="D19" i="2"/>
  <c r="E14" i="2"/>
  <c r="D14" i="2"/>
  <c r="E13" i="2"/>
  <c r="E56" i="2" s="1"/>
  <c r="E77" i="2" s="1"/>
  <c r="E79" i="2" s="1"/>
  <c r="E84" i="2" s="1"/>
  <c r="D13" i="2"/>
  <c r="D10" i="2"/>
  <c r="D97" i="2" s="1"/>
  <c r="B7" i="2"/>
  <c r="B96" i="2" s="1"/>
  <c r="E90" i="1"/>
  <c r="F89" i="1"/>
  <c r="E89" i="1"/>
  <c r="F88" i="1"/>
  <c r="E88" i="1"/>
  <c r="E87" i="1"/>
  <c r="E82" i="1"/>
  <c r="F81" i="1"/>
  <c r="E81" i="1"/>
  <c r="F80" i="1"/>
  <c r="E80" i="1"/>
  <c r="E79" i="1"/>
  <c r="D75" i="1"/>
  <c r="D74" i="1"/>
  <c r="M60" i="1"/>
  <c r="L60" i="1"/>
  <c r="J60" i="1"/>
  <c r="H58" i="1"/>
  <c r="G58" i="1"/>
  <c r="E58" i="1"/>
  <c r="M54" i="1"/>
  <c r="M51" i="1" s="1"/>
  <c r="L54" i="1"/>
  <c r="J54" i="1"/>
  <c r="J51" i="1" s="1"/>
  <c r="L51" i="1"/>
  <c r="H50" i="1"/>
  <c r="G50" i="1"/>
  <c r="E50" i="1"/>
  <c r="O47" i="1"/>
  <c r="N47" i="1"/>
  <c r="M42" i="1"/>
  <c r="L42" i="1"/>
  <c r="J42" i="1"/>
  <c r="H42" i="1"/>
  <c r="G42" i="1"/>
  <c r="E42" i="1"/>
  <c r="C39" i="1"/>
  <c r="B39" i="1"/>
  <c r="E38" i="1"/>
  <c r="C38" i="1"/>
  <c r="B38" i="1"/>
  <c r="M37" i="1"/>
  <c r="M36" i="1" s="1"/>
  <c r="L37" i="1"/>
  <c r="J37" i="1"/>
  <c r="J36" i="1" s="1"/>
  <c r="L36" i="1"/>
  <c r="H35" i="1"/>
  <c r="H33" i="1" s="1"/>
  <c r="G35" i="1"/>
  <c r="E35" i="1"/>
  <c r="E33" i="1" s="1"/>
  <c r="G33" i="1"/>
  <c r="G70" i="1" s="1"/>
  <c r="M31" i="1"/>
  <c r="L31" i="1"/>
  <c r="J31" i="1"/>
  <c r="N31" i="1" s="1"/>
  <c r="M26" i="1"/>
  <c r="L26" i="1"/>
  <c r="J26" i="1"/>
  <c r="H24" i="1"/>
  <c r="G24" i="1"/>
  <c r="E24" i="1"/>
  <c r="C24" i="1" s="1"/>
  <c r="B24" i="1"/>
  <c r="M23" i="1"/>
  <c r="L23" i="1"/>
  <c r="E23" i="1"/>
  <c r="H21" i="1"/>
  <c r="G21" i="1"/>
  <c r="E21" i="1"/>
  <c r="C21" i="1" s="1"/>
  <c r="B21" i="1"/>
  <c r="M19" i="1"/>
  <c r="L19" i="1"/>
  <c r="J19" i="1"/>
  <c r="H17" i="1"/>
  <c r="G17" i="1"/>
  <c r="E17" i="1"/>
  <c r="C17" i="1" s="1"/>
  <c r="B17" i="1"/>
  <c r="M16" i="1"/>
  <c r="L16" i="1"/>
  <c r="J16" i="1"/>
  <c r="M12" i="1"/>
  <c r="M11" i="1" s="1"/>
  <c r="M10" i="1" s="1"/>
  <c r="L12" i="1"/>
  <c r="N17" i="1" s="1"/>
  <c r="J12" i="1"/>
  <c r="N12" i="1" s="1"/>
  <c r="L11" i="1"/>
  <c r="H11" i="1"/>
  <c r="G11" i="1"/>
  <c r="E11" i="1"/>
  <c r="C11" i="1" s="1"/>
  <c r="B11" i="1"/>
  <c r="L10" i="1"/>
  <c r="L70" i="1" s="1"/>
  <c r="H10" i="1"/>
  <c r="H70" i="1" s="1"/>
  <c r="G10" i="1"/>
  <c r="E10" i="1"/>
  <c r="E70" i="1" s="1"/>
  <c r="B10" i="1"/>
  <c r="N8" i="1"/>
  <c r="L8" i="1"/>
  <c r="K8" i="1"/>
  <c r="J8" i="1"/>
  <c r="E111" i="2" l="1"/>
  <c r="D122" i="2"/>
  <c r="D100" i="2" s="1"/>
  <c r="D56" i="2"/>
  <c r="D77" i="2" s="1"/>
  <c r="D79" i="2" s="1"/>
  <c r="D84" i="2" s="1"/>
  <c r="E99" i="2"/>
  <c r="D106" i="2"/>
  <c r="D111" i="2" s="1"/>
  <c r="D99" i="2" s="1"/>
  <c r="D98" i="2" s="1"/>
  <c r="E117" i="2"/>
  <c r="E122" i="2" s="1"/>
  <c r="E100" i="2" s="1"/>
  <c r="O10" i="1"/>
  <c r="M70" i="1"/>
  <c r="N10" i="1"/>
  <c r="O12" i="1"/>
  <c r="O17" i="1"/>
  <c r="O31" i="1"/>
  <c r="J11" i="1"/>
  <c r="J10" i="1" s="1"/>
  <c r="J70" i="1" s="1"/>
  <c r="D73" i="1" s="1"/>
  <c r="E98" i="2" l="1"/>
</calcChain>
</file>

<file path=xl/comments1.xml><?xml version="1.0" encoding="utf-8"?>
<comments xmlns="http://schemas.openxmlformats.org/spreadsheetml/2006/main">
  <authors>
    <author>IAM</author>
    <author>josé vázquez romero</author>
  </authors>
  <commentList>
    <comment ref="N23" authorId="0">
      <text>
        <r>
          <rPr>
            <sz val="8"/>
            <color indexed="81"/>
            <rFont val="Tahoma"/>
            <family val="2"/>
          </rPr>
          <t xml:space="preserve">VERIFICAR DISTRIBUCION RESULTADO </t>
        </r>
      </text>
    </comment>
    <comment ref="O23" authorId="0">
      <text>
        <r>
          <rPr>
            <sz val="8"/>
            <color indexed="81"/>
            <rFont val="Tahoma"/>
            <family val="2"/>
          </rPr>
          <t xml:space="preserve">VERIFICAR DISTRIBUCION RESULTADO </t>
        </r>
      </text>
    </comment>
    <comment ref="D77" authorId="1">
      <text>
        <r>
          <rPr>
            <b/>
            <sz val="8"/>
            <color indexed="81"/>
            <rFont val="Tahoma"/>
            <family val="2"/>
          </rPr>
          <t>OJO Si hay Póliza a corto plazo NO deben coincidir EFE y PAIF</t>
        </r>
      </text>
    </comment>
    <comment ref="D85" authorId="1">
      <text>
        <r>
          <rPr>
            <b/>
            <sz val="8"/>
            <color indexed="81"/>
            <rFont val="Tahoma"/>
            <family val="2"/>
          </rPr>
          <t>OJO Si hay Póliza a corto plazo NO deben coincidir EFE y PAIF</t>
        </r>
      </text>
    </comment>
  </commentList>
</comments>
</file>

<file path=xl/sharedStrings.xml><?xml version="1.0" encoding="utf-8"?>
<sst xmlns="http://schemas.openxmlformats.org/spreadsheetml/2006/main" count="247" uniqueCount="210">
  <si>
    <t>BALANCE DE SITUACIÓN</t>
  </si>
  <si>
    <t>SOCIEDAD: EMPRESA MUNICIPAL DE LA VIVIENDA Y SUELO DE MADRID S.A.</t>
  </si>
  <si>
    <t>ACTIVO</t>
  </si>
  <si>
    <t>REAL</t>
  </si>
  <si>
    <t>PRESUPUESTO</t>
  </si>
  <si>
    <t>REAL A</t>
  </si>
  <si>
    <t>PREVISIÓN</t>
  </si>
  <si>
    <t>PATRIMONIO NETO Y PASIVO</t>
  </si>
  <si>
    <t>PREV.CIERRE</t>
  </si>
  <si>
    <t>CIERRE</t>
  </si>
  <si>
    <t>A) ACTIVO NO CORRIENTE</t>
  </si>
  <si>
    <t>A) PATRIMONIO NETO</t>
  </si>
  <si>
    <t xml:space="preserve">     I. Inmovilizado intangible</t>
  </si>
  <si>
    <t>A-1) Fondos Propios</t>
  </si>
  <si>
    <t xml:space="preserve">              1. Desarrollo</t>
  </si>
  <si>
    <t xml:space="preserve">       I. Capital</t>
  </si>
  <si>
    <t xml:space="preserve">              2. Concesiones</t>
  </si>
  <si>
    <t xml:space="preserve">              1. Capital escriturado</t>
  </si>
  <si>
    <t xml:space="preserve">              3. Patentes, licencias, marcas y similares</t>
  </si>
  <si>
    <t xml:space="preserve">              2. (Capital no exigido)</t>
  </si>
  <si>
    <t xml:space="preserve">              4. Aplicaciones informáticas</t>
  </si>
  <si>
    <t xml:space="preserve">      II. Prima de emisión</t>
  </si>
  <si>
    <t xml:space="preserve">              5. Otro inmovilizado intangible</t>
  </si>
  <si>
    <t xml:space="preserve">     III. Reservas</t>
  </si>
  <si>
    <t xml:space="preserve">     II. Inmovilizado material</t>
  </si>
  <si>
    <t xml:space="preserve">             1. Reserva legal</t>
  </si>
  <si>
    <t xml:space="preserve">              1. Terrenos y construcciones</t>
  </si>
  <si>
    <t xml:space="preserve">             2. Otras reservas</t>
  </si>
  <si>
    <t xml:space="preserve">              2. Instalaciones técnicas y otro inmovilizado material</t>
  </si>
  <si>
    <t xml:space="preserve">     IV. Resultados de ejercicios anteriores</t>
  </si>
  <si>
    <t xml:space="preserve">              3. Inmovilizado en curso y anticipos</t>
  </si>
  <si>
    <t xml:space="preserve">            1. Remanente</t>
  </si>
  <si>
    <t xml:space="preserve">     III. Inversiones inmobiliarias</t>
  </si>
  <si>
    <t xml:space="preserve">            2. (Resultados negativos de ejercicios anteriores)</t>
  </si>
  <si>
    <t xml:space="preserve">              1. Terrenos</t>
  </si>
  <si>
    <t xml:space="preserve">     V. Otras aportaciones de socios</t>
  </si>
  <si>
    <t xml:space="preserve">              2. Construcciones</t>
  </si>
  <si>
    <t xml:space="preserve">    VI. Resultado del ejercicio</t>
  </si>
  <si>
    <t xml:space="preserve">     IV. Inversiones financieras a largo plazo</t>
  </si>
  <si>
    <t xml:space="preserve">   VII. (Dividendo a cuenta)</t>
  </si>
  <si>
    <t xml:space="preserve">              1. Instrumentos de patrimonio</t>
  </si>
  <si>
    <t xml:space="preserve">              2. Créditos a terceros</t>
  </si>
  <si>
    <t>A-2) Ajustes por cambios de valor</t>
  </si>
  <si>
    <t xml:space="preserve">              3. Valores representativos de deuda</t>
  </si>
  <si>
    <t xml:space="preserve">     I. Activos financieros disponibles venta</t>
  </si>
  <si>
    <t xml:space="preserve">              4. Derivados</t>
  </si>
  <si>
    <t xml:space="preserve">    II. Operaciones de cobertura</t>
  </si>
  <si>
    <t xml:space="preserve">              5. Inv.financ. en Empresas Municipales, OOAA y Ayto</t>
  </si>
  <si>
    <t xml:space="preserve">   III. Otros</t>
  </si>
  <si>
    <t xml:space="preserve">              6. Otros activos financieros</t>
  </si>
  <si>
    <t xml:space="preserve">      V. Activos por impuesto diferido</t>
  </si>
  <si>
    <t>A-3) Subvenciones, donaciones y legados recibidos</t>
  </si>
  <si>
    <t xml:space="preserve">     I. Subvenciones de capital del Ayuntamiento</t>
  </si>
  <si>
    <t>B) ACTIVO CORRIENTE</t>
  </si>
  <si>
    <t xml:space="preserve">    II. Otras subvenciones de capital</t>
  </si>
  <si>
    <t xml:space="preserve">       I. Activos no corrientes mantenidos para la venta</t>
  </si>
  <si>
    <t xml:space="preserve">   III. Adscripción de bienes</t>
  </si>
  <si>
    <t xml:space="preserve">      II. Existencias</t>
  </si>
  <si>
    <t xml:space="preserve">               1. Comerciales</t>
  </si>
  <si>
    <t>B) PASIVO NO CORRIENTE</t>
  </si>
  <si>
    <t>Var.exist.PT y curso</t>
  </si>
  <si>
    <t xml:space="preserve">               2. Materias primas y otros aprovisionamientos</t>
  </si>
  <si>
    <t xml:space="preserve">      I. Provisiones a largo plazo</t>
  </si>
  <si>
    <t>S/BAL</t>
  </si>
  <si>
    <t xml:space="preserve">               3. Productos en curso</t>
  </si>
  <si>
    <t xml:space="preserve">          1. Obligaciones por prestaciones a LP al personal</t>
  </si>
  <si>
    <t>S/PYG</t>
  </si>
  <si>
    <t xml:space="preserve">               4. Productos terminados</t>
  </si>
  <si>
    <t xml:space="preserve">          2. Actuaciones medioambientales</t>
  </si>
  <si>
    <t xml:space="preserve">               5. Subproductos, residuos y materiales recuperados</t>
  </si>
  <si>
    <t xml:space="preserve">          3. Provisiones por reestructuración</t>
  </si>
  <si>
    <t xml:space="preserve">               6. Anticipos a proveedores</t>
  </si>
  <si>
    <t xml:space="preserve">          4. Otras provisiones</t>
  </si>
  <si>
    <t xml:space="preserve">     III. Deudores comerciales y otras cuentas a cobrar</t>
  </si>
  <si>
    <t xml:space="preserve">    II. Deudas a largo plazo</t>
  </si>
  <si>
    <t xml:space="preserve">              1. Clientes por ventas y prestaciones de servicios</t>
  </si>
  <si>
    <t xml:space="preserve">         1. Deudas con entidades de credito</t>
  </si>
  <si>
    <t xml:space="preserve">              2. Ayuntamiento, OOAA, Empr.Municipales, deudores</t>
  </si>
  <si>
    <t xml:space="preserve">         2. Acreedores por arrendamiento financiero</t>
  </si>
  <si>
    <t xml:space="preserve">              3. Deudores varios</t>
  </si>
  <si>
    <t xml:space="preserve">         3. Derivados</t>
  </si>
  <si>
    <t xml:space="preserve">              4. Personal</t>
  </si>
  <si>
    <t xml:space="preserve">         4. Otros pasivos financieros</t>
  </si>
  <si>
    <t xml:space="preserve">              5. Activos por impuesto corriente</t>
  </si>
  <si>
    <t xml:space="preserve">   III. Deudas con el Ayto., OOAA, Empr.Munic. a LP</t>
  </si>
  <si>
    <t xml:space="preserve">              6. Otros créditos con las Administraciones Públicas</t>
  </si>
  <si>
    <t xml:space="preserve">   IV. Pasivos por impuesto diferido</t>
  </si>
  <si>
    <t xml:space="preserve">              7. Accionistas (socios) por desembolsos exigidos</t>
  </si>
  <si>
    <t xml:space="preserve">   V. Periodificaciones a largo plazo</t>
  </si>
  <si>
    <t xml:space="preserve">     IV. Inversiones financieras a corto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</si>
  <si>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</si>
  <si>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</si>
  <si>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</si>
  <si>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</si>
  <si>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  V. Periodificaciones a corto plazo</t>
  </si>
  <si>
    <t xml:space="preserve">     VI. Efectivo y otros activos líquidos equivalentes</t>
  </si>
  <si>
    <t xml:space="preserve">              1. Tesorería</t>
  </si>
  <si>
    <t xml:space="preserve">   IV. Deudas con el Ayto., OOAA, Empr.Munic. a CP</t>
  </si>
  <si>
    <t xml:space="preserve">             2. Otros activos líquidos equivalentes</t>
  </si>
  <si>
    <t xml:space="preserve"> 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</si>
  <si>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</si>
  <si>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</si>
  <si>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</si>
  <si>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</si>
  <si>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</si>
  <si>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</si>
  <si>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</si>
  <si>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</si>
  <si>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</si>
  <si>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ACTIVO (A+B)</t>
  </si>
  <si>
    <t>TOTAL PATRIMONIO NETO Y PASIVO (A+B+C)</t>
  </si>
  <si>
    <t>COMPROBACIONES</t>
  </si>
  <si>
    <t>DEUDA CON ENTIDADES DE CREDITO DE REAL A TRIMESTRE</t>
  </si>
  <si>
    <t>EFE</t>
  </si>
  <si>
    <t>SALDO INICIAL SEGÚN BALANCE</t>
  </si>
  <si>
    <t>AUMENTO PAIF</t>
  </si>
  <si>
    <t>DISMINUCION PAIF</t>
  </si>
  <si>
    <t>SALDO FINAL SEGÚN BALANCE</t>
  </si>
  <si>
    <t>DEUDA CON ENTIDADES DE CREDITO DE REAL A PREVISIÓN CIERRE</t>
  </si>
  <si>
    <t>PRESUPUESTO DE EXPLOTACIÓN. CUENTA DE PÉRDIDAS Y GANANCIAS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</si>
  <si>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</si>
  <si>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</si>
  <si>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</si>
  <si>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</t>
  </si>
  <si>
    <t xml:space="preserve">                  Arrendamientos</t>
  </si>
  <si>
    <t xml:space="preserve">                  Ventas de suelo Ayuntamiento</t>
  </si>
  <si>
    <t xml:space="preserve">                  Otras ventas de edificios y suelos</t>
  </si>
  <si>
    <t xml:space="preserve">             b) Prestaciones de servicios</t>
  </si>
  <si>
    <t xml:space="preserve">                  Prestaciones de servicios 1</t>
  </si>
  <si>
    <t xml:space="preserve">                  Prestaciones de servicios 2</t>
  </si>
  <si>
    <t xml:space="preserve">                  Prestaciones de servicios 3</t>
  </si>
  <si>
    <t xml:space="preserve">                  Prestaciones de servicios 4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</si>
  <si>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</si>
  <si>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</si>
  <si>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</si>
  <si>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</si>
  <si>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</si>
  <si>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</si>
  <si>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</si>
  <si>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</si>
  <si>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</si>
  <si>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</si>
  <si>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</si>
  <si>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</si>
  <si>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</si>
  <si>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</si>
  <si>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</si>
  <si>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</si>
  <si>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</si>
  <si>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</si>
  <si>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</si>
  <si>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</si>
  <si>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</si>
  <si>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</si>
  <si>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</si>
  <si>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</si>
  <si>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</si>
  <si>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</si>
  <si>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</si>
  <si>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</si>
  <si>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</si>
  <si>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</si>
  <si>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</si>
  <si>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</si>
  <si>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</si>
  <si>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</si>
  <si>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</si>
  <si>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</si>
  <si>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</si>
  <si>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</si>
  <si>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</si>
  <si>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</si>
  <si>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</si>
  <si>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</si>
  <si>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</si>
  <si>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</si>
  <si>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</si>
  <si>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</si>
  <si>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</si>
  <si>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</si>
  <si>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</si>
  <si>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</si>
  <si>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</si>
  <si>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</si>
  <si>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</si>
  <si>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</si>
  <si>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</si>
  <si>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</si>
  <si>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</si>
  <si>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</si>
  <si>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NOTA: las ventas y/o prestaciones de servicios deben figurar desglosadas, cómo máximo en cuatro apartados, que recojan las diferentes actividades o líneas de negocio.</t>
  </si>
  <si>
    <t>PAGOS POR IMPUESTO BENEFICIOS REALIZADOS DURANTE EL EJERCICIO</t>
  </si>
  <si>
    <t>RETENCIONES DEL EJERCICIO</t>
  </si>
  <si>
    <t>PAGOS A CUENTA DEL EJERCICIO</t>
  </si>
  <si>
    <t>LIQUIDACIÓN IMPUESTO BENEFICIOS EJERCICIO ANTERIOR</t>
  </si>
  <si>
    <t>NOTA: las retenciones y los pagos a cuenta se pondrán con signo positivo. En la liquidación se pondrá signo positivo si salió a pagar y negativo si fue a devolver.</t>
  </si>
  <si>
    <t>RESULTADO</t>
  </si>
  <si>
    <t>TOTAL INGRESOS</t>
  </si>
  <si>
    <t>TOTAL GASTOS</t>
  </si>
  <si>
    <t>INGRESOS</t>
  </si>
  <si>
    <t>2. Variación de existencias de productos terminados y en curso</t>
  </si>
  <si>
    <t>11.a) Deterioros y perdidas</t>
  </si>
  <si>
    <t>11.b) Resultados por enajenaciones</t>
  </si>
  <si>
    <t>15. Variación de valor razonable en instrumentos financieros</t>
  </si>
  <si>
    <t>16. Diferencias de cambio</t>
  </si>
  <si>
    <t>17.a) Deterioros y perdidas</t>
  </si>
  <si>
    <t>17.b) Resultados por enajenaciones</t>
  </si>
  <si>
    <t>19. Rdo. ejercicio procedente de op. interrumpidas neto de impuestos</t>
  </si>
  <si>
    <t>TOTAL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</si>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</sst>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 Narrow"/>
      <family val="2"/>
    </font>
    <font>
      <u/>
      <sz val="10"/>
      <name val="Arial Narrow"/>
      <family val="2"/>
    </font>
    <font>
      <b/>
      <sz val="13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3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164" fontId="7" fillId="2" borderId="5" xfId="0" applyNumberFormat="1" applyFont="1" applyFill="1" applyBorder="1" applyAlignment="1" applyProtection="1">
      <alignment horizontal="center" vertical="center"/>
    </xf>
    <xf numFmtId="14" fontId="7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</xf>
    <xf numFmtId="14" fontId="7" fillId="2" borderId="5" xfId="0" applyNumberFormat="1" applyFont="1" applyFill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vertical="center"/>
    </xf>
    <xf numFmtId="3" fontId="1" fillId="0" borderId="9" xfId="0" applyNumberFormat="1" applyFont="1" applyFill="1" applyBorder="1" applyAlignment="1" applyProtection="1">
      <alignment vertical="center"/>
    </xf>
    <xf numFmtId="3" fontId="1" fillId="0" borderId="10" xfId="0" applyNumberFormat="1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3" fontId="7" fillId="0" borderId="13" xfId="0" applyNumberFormat="1" applyFont="1" applyFill="1" applyBorder="1" applyAlignment="1" applyProtection="1">
      <alignment vertical="center"/>
    </xf>
    <xf numFmtId="3" fontId="7" fillId="0" borderId="14" xfId="0" applyNumberFormat="1" applyFont="1" applyFill="1" applyBorder="1" applyAlignment="1" applyProtection="1">
      <alignment vertical="center"/>
    </xf>
    <xf numFmtId="3" fontId="2" fillId="0" borderId="12" xfId="0" applyNumberFormat="1" applyFont="1" applyFill="1" applyBorder="1" applyAlignment="1" applyProtection="1">
      <alignment vertical="center"/>
    </xf>
    <xf numFmtId="3" fontId="8" fillId="4" borderId="0" xfId="0" applyNumberFormat="1" applyFont="1" applyFill="1" applyBorder="1" applyAlignment="1" applyProtection="1">
      <alignment vertical="center"/>
    </xf>
    <xf numFmtId="3" fontId="8" fillId="4" borderId="0" xfId="0" applyNumberFormat="1" applyFont="1" applyFill="1" applyAlignment="1" applyProtection="1">
      <alignment vertical="center"/>
    </xf>
    <xf numFmtId="3" fontId="1" fillId="4" borderId="0" xfId="0" applyNumberFormat="1" applyFont="1" applyFill="1" applyAlignment="1" applyProtection="1">
      <alignment vertical="center"/>
      <protection locked="0"/>
    </xf>
    <xf numFmtId="3" fontId="1" fillId="4" borderId="0" xfId="0" applyNumberFormat="1" applyFont="1" applyFill="1" applyAlignment="1" applyProtection="1">
      <alignment vertical="center"/>
    </xf>
    <xf numFmtId="0" fontId="9" fillId="0" borderId="12" xfId="0" applyFont="1" applyFill="1" applyBorder="1" applyAlignment="1" applyProtection="1">
      <alignment vertical="center"/>
    </xf>
    <xf numFmtId="3" fontId="1" fillId="0" borderId="13" xfId="0" applyNumberFormat="1" applyFont="1" applyFill="1" applyBorder="1" applyAlignment="1" applyProtection="1">
      <alignment vertical="center"/>
    </xf>
    <xf numFmtId="3" fontId="1" fillId="0" borderId="14" xfId="0" applyNumberFormat="1" applyFont="1" applyFill="1" applyBorder="1" applyAlignment="1" applyProtection="1">
      <alignment vertical="center"/>
    </xf>
    <xf numFmtId="3" fontId="2" fillId="0" borderId="11" xfId="0" applyNumberFormat="1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3" fontId="1" fillId="3" borderId="13" xfId="0" applyNumberFormat="1" applyFont="1" applyFill="1" applyBorder="1" applyAlignment="1" applyProtection="1">
      <alignment vertical="center"/>
      <protection locked="0"/>
    </xf>
    <xf numFmtId="3" fontId="1" fillId="3" borderId="14" xfId="0" applyNumberFormat="1" applyFont="1" applyFill="1" applyBorder="1" applyAlignment="1" applyProtection="1">
      <alignment vertical="center"/>
      <protection locked="0"/>
    </xf>
    <xf numFmtId="3" fontId="9" fillId="0" borderId="11" xfId="0" applyNumberFormat="1" applyFont="1" applyFill="1" applyBorder="1" applyAlignment="1" applyProtection="1">
      <alignment vertical="center"/>
    </xf>
    <xf numFmtId="3" fontId="1" fillId="4" borderId="0" xfId="0" applyNumberFormat="1" applyFont="1" applyFill="1" applyBorder="1" applyAlignment="1" applyProtection="1">
      <alignment vertical="center"/>
    </xf>
    <xf numFmtId="3" fontId="5" fillId="0" borderId="11" xfId="0" applyNumberFormat="1" applyFont="1" applyFill="1" applyBorder="1" applyAlignment="1" applyProtection="1">
      <alignment vertical="center"/>
    </xf>
    <xf numFmtId="3" fontId="5" fillId="0" borderId="12" xfId="0" applyNumberFormat="1" applyFont="1" applyFill="1" applyBorder="1" applyAlignment="1" applyProtection="1">
      <alignment vertical="center"/>
    </xf>
    <xf numFmtId="3" fontId="9" fillId="0" borderId="12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3" fontId="1" fillId="0" borderId="0" xfId="0" applyNumberFormat="1" applyFont="1" applyAlignment="1" applyProtection="1">
      <alignment horizontal="center" vertical="center"/>
      <protection locked="0"/>
    </xf>
    <xf numFmtId="3" fontId="1" fillId="0" borderId="7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vertical="center"/>
    </xf>
    <xf numFmtId="3" fontId="11" fillId="0" borderId="11" xfId="0" applyNumberFormat="1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vertical="center"/>
    </xf>
    <xf numFmtId="3" fontId="1" fillId="0" borderId="15" xfId="0" applyNumberFormat="1" applyFont="1" applyFill="1" applyBorder="1" applyAlignment="1" applyProtection="1">
      <alignment vertical="center"/>
    </xf>
    <xf numFmtId="3" fontId="1" fillId="0" borderId="16" xfId="0" applyNumberFormat="1" applyFont="1" applyFill="1" applyBorder="1" applyAlignment="1" applyProtection="1">
      <alignment vertical="center"/>
    </xf>
    <xf numFmtId="3" fontId="1" fillId="0" borderId="17" xfId="0" applyNumberFormat="1" applyFont="1" applyFill="1" applyBorder="1" applyAlignment="1" applyProtection="1">
      <alignment vertical="center"/>
    </xf>
    <xf numFmtId="3" fontId="1" fillId="0" borderId="18" xfId="0" applyNumberFormat="1" applyFont="1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" fillId="0" borderId="21" xfId="0" applyFont="1" applyFill="1" applyBorder="1" applyAlignment="1" applyProtection="1">
      <alignment vertical="center"/>
    </xf>
    <xf numFmtId="3" fontId="7" fillId="0" borderId="22" xfId="0" applyNumberFormat="1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3" fontId="12" fillId="0" borderId="0" xfId="0" applyNumberFormat="1" applyFont="1" applyBorder="1" applyAlignment="1" applyProtection="1">
      <alignment vertical="center"/>
    </xf>
    <xf numFmtId="0" fontId="12" fillId="0" borderId="26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26" xfId="0" applyFont="1" applyBorder="1" applyAlignment="1" applyProtection="1">
      <alignment horizontal="right" vertical="center"/>
    </xf>
    <xf numFmtId="0" fontId="1" fillId="5" borderId="27" xfId="0" applyFont="1" applyFill="1" applyBorder="1" applyAlignment="1" applyProtection="1">
      <alignment vertical="center"/>
    </xf>
    <xf numFmtId="3" fontId="1" fillId="0" borderId="27" xfId="0" applyNumberFormat="1" applyFont="1" applyBorder="1" applyAlignment="1" applyProtection="1">
      <alignment vertical="center"/>
    </xf>
    <xf numFmtId="0" fontId="12" fillId="0" borderId="28" xfId="0" applyFont="1" applyBorder="1" applyAlignment="1" applyProtection="1">
      <alignment horizontal="right" vertical="center"/>
    </xf>
    <xf numFmtId="3" fontId="1" fillId="0" borderId="29" xfId="0" applyNumberFormat="1" applyFont="1" applyBorder="1" applyAlignment="1" applyProtection="1">
      <alignment vertical="center"/>
    </xf>
    <xf numFmtId="0" fontId="1" fillId="5" borderId="3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14" fontId="2" fillId="2" borderId="31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3" fontId="1" fillId="0" borderId="17" xfId="0" applyNumberFormat="1" applyFont="1" applyFill="1" applyBorder="1" applyAlignment="1" applyProtection="1">
      <alignment horizontal="center" vertical="center"/>
    </xf>
    <xf numFmtId="3" fontId="1" fillId="0" borderId="10" xfId="0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/>
    </xf>
    <xf numFmtId="3" fontId="0" fillId="0" borderId="0" xfId="0" applyNumberFormat="1" applyBorder="1" applyAlignment="1" applyProtection="1">
      <alignment vertical="center"/>
    </xf>
    <xf numFmtId="0" fontId="16" fillId="0" borderId="12" xfId="0" applyFont="1" applyFill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</xf>
    <xf numFmtId="0" fontId="16" fillId="0" borderId="12" xfId="0" applyFont="1" applyBorder="1" applyAlignment="1" applyProtection="1">
      <alignment vertical="center"/>
    </xf>
    <xf numFmtId="0" fontId="16" fillId="0" borderId="12" xfId="0" applyFont="1" applyFill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3" fontId="1" fillId="0" borderId="32" xfId="0" applyNumberFormat="1" applyFont="1" applyFill="1" applyBorder="1" applyAlignment="1" applyProtection="1">
      <alignment vertical="center"/>
    </xf>
    <xf numFmtId="3" fontId="1" fillId="3" borderId="32" xfId="0" applyNumberFormat="1" applyFont="1" applyFill="1" applyBorder="1" applyAlignment="1" applyProtection="1">
      <alignment vertical="center"/>
      <protection locked="0"/>
    </xf>
    <xf numFmtId="0" fontId="16" fillId="0" borderId="11" xfId="0" applyFont="1" applyFill="1" applyBorder="1" applyAlignment="1" applyProtection="1">
      <alignment vertical="center"/>
    </xf>
    <xf numFmtId="0" fontId="16" fillId="0" borderId="11" xfId="0" applyFont="1" applyBorder="1" applyAlignment="1" applyProtection="1">
      <alignment vertical="center"/>
    </xf>
    <xf numFmtId="0" fontId="9" fillId="0" borderId="33" xfId="0" applyFont="1" applyFill="1" applyBorder="1" applyAlignment="1" applyProtection="1">
      <alignment vertical="center"/>
    </xf>
    <xf numFmtId="3" fontId="6" fillId="0" borderId="34" xfId="0" applyNumberFormat="1" applyFont="1" applyFill="1" applyBorder="1" applyAlignment="1" applyProtection="1">
      <alignment vertical="center"/>
    </xf>
    <xf numFmtId="3" fontId="6" fillId="0" borderId="35" xfId="0" applyNumberFormat="1" applyFont="1" applyFill="1" applyBorder="1" applyAlignment="1" applyProtection="1">
      <alignment vertical="center"/>
    </xf>
    <xf numFmtId="0" fontId="16" fillId="0" borderId="33" xfId="0" applyFont="1" applyFill="1" applyBorder="1" applyAlignment="1" applyProtection="1">
      <alignment vertical="center"/>
    </xf>
    <xf numFmtId="3" fontId="1" fillId="3" borderId="36" xfId="0" applyNumberFormat="1" applyFont="1" applyFill="1" applyBorder="1" applyAlignment="1" applyProtection="1">
      <alignment vertical="center"/>
      <protection locked="0"/>
    </xf>
    <xf numFmtId="3" fontId="1" fillId="3" borderId="17" xfId="0" applyNumberFormat="1" applyFont="1" applyFill="1" applyBorder="1" applyAlignment="1" applyProtection="1">
      <alignment vertical="center"/>
      <protection locked="0"/>
    </xf>
    <xf numFmtId="3" fontId="1" fillId="3" borderId="18" xfId="0" applyNumberFormat="1" applyFont="1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vertical="center"/>
    </xf>
    <xf numFmtId="3" fontId="1" fillId="0" borderId="38" xfId="0" applyNumberFormat="1" applyFont="1" applyFill="1" applyBorder="1" applyAlignment="1" applyProtection="1">
      <alignment vertical="center"/>
    </xf>
    <xf numFmtId="3" fontId="1" fillId="0" borderId="27" xfId="0" applyNumberFormat="1" applyFont="1" applyFill="1" applyBorder="1" applyAlignment="1" applyProtection="1">
      <alignment vertical="center"/>
    </xf>
    <xf numFmtId="3" fontId="1" fillId="0" borderId="39" xfId="0" applyNumberFormat="1" applyFont="1" applyFill="1" applyBorder="1" applyAlignment="1" applyProtection="1">
      <alignment vertical="center"/>
    </xf>
    <xf numFmtId="3" fontId="1" fillId="0" borderId="40" xfId="0" applyNumberFormat="1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3" fontId="7" fillId="0" borderId="42" xfId="0" applyNumberFormat="1" applyFont="1" applyFill="1" applyBorder="1" applyAlignment="1" applyProtection="1">
      <alignment vertical="center"/>
    </xf>
    <xf numFmtId="3" fontId="7" fillId="0" borderId="43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4" fontId="13" fillId="0" borderId="0" xfId="0" applyNumberFormat="1" applyFont="1" applyBorder="1" applyAlignment="1" applyProtection="1">
      <alignment horizontal="left" vertical="center"/>
    </xf>
    <xf numFmtId="4" fontId="13" fillId="0" borderId="27" xfId="0" applyNumberFormat="1" applyFont="1" applyBorder="1" applyAlignment="1" applyProtection="1">
      <alignment horizontal="left" vertical="center"/>
    </xf>
    <xf numFmtId="3" fontId="1" fillId="0" borderId="44" xfId="0" applyNumberFormat="1" applyFont="1" applyFill="1" applyBorder="1" applyAlignment="1" applyProtection="1">
      <alignment vertical="center"/>
    </xf>
    <xf numFmtId="3" fontId="1" fillId="0" borderId="44" xfId="0" applyNumberFormat="1" applyFont="1" applyBorder="1" applyAlignment="1" applyProtection="1">
      <alignment vertical="center"/>
    </xf>
    <xf numFmtId="4" fontId="0" fillId="0" borderId="0" xfId="0" applyNumberFormat="1" applyBorder="1" applyAlignment="1" applyProtection="1">
      <alignment horizontal="left" vertical="center"/>
    </xf>
    <xf numFmtId="4" fontId="0" fillId="0" borderId="27" xfId="0" applyNumberFormat="1" applyBorder="1" applyAlignment="1" applyProtection="1">
      <alignment horizontal="left" vertical="center"/>
    </xf>
    <xf numFmtId="4" fontId="0" fillId="0" borderId="0" xfId="0" applyNumberFormat="1" applyBorder="1" applyAlignment="1" applyProtection="1">
      <alignment horizontal="left" vertical="center"/>
    </xf>
    <xf numFmtId="4" fontId="0" fillId="0" borderId="27" xfId="0" applyNumberFormat="1" applyBorder="1" applyAlignment="1" applyProtection="1">
      <alignment horizontal="left" vertical="center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3" fontId="1" fillId="0" borderId="45" xfId="0" applyNumberFormat="1" applyFont="1" applyFill="1" applyBorder="1" applyAlignment="1" applyProtection="1">
      <alignment vertical="center"/>
    </xf>
    <xf numFmtId="3" fontId="1" fillId="3" borderId="45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</xf>
    <xf numFmtId="4" fontId="12" fillId="0" borderId="0" xfId="0" applyNumberFormat="1" applyFont="1" applyAlignment="1" applyProtection="1">
      <alignment horizontal="left" vertical="center" wrapText="1"/>
    </xf>
    <xf numFmtId="4" fontId="12" fillId="0" borderId="0" xfId="0" applyNumberFormat="1" applyFont="1" applyAlignment="1" applyProtection="1">
      <alignment horizontal="left" vertical="center" wrapText="1"/>
    </xf>
    <xf numFmtId="14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3" fontId="6" fillId="0" borderId="0" xfId="0" applyNumberFormat="1" applyFont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165" fontId="13" fillId="0" borderId="0" xfId="0" applyNumberFormat="1" applyFont="1" applyFill="1" applyBorder="1" applyAlignment="1" applyProtection="1">
      <alignment vertical="center"/>
    </xf>
    <xf numFmtId="0" fontId="0" fillId="0" borderId="23" xfId="0" applyBorder="1" applyAlignment="1">
      <alignment horizontal="right"/>
    </xf>
    <xf numFmtId="3" fontId="1" fillId="0" borderId="24" xfId="0" applyNumberFormat="1" applyFont="1" applyBorder="1" applyAlignment="1" applyProtection="1">
      <alignment vertical="center"/>
    </xf>
    <xf numFmtId="3" fontId="1" fillId="0" borderId="25" xfId="0" applyNumberFormat="1" applyFont="1" applyBorder="1" applyAlignment="1" applyProtection="1">
      <alignment vertical="center"/>
    </xf>
    <xf numFmtId="0" fontId="16" fillId="0" borderId="26" xfId="0" applyFont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vertical="center"/>
    </xf>
    <xf numFmtId="0" fontId="16" fillId="0" borderId="26" xfId="0" applyFont="1" applyFill="1" applyBorder="1" applyAlignment="1" applyProtection="1">
      <alignment vertical="center"/>
    </xf>
    <xf numFmtId="3" fontId="0" fillId="0" borderId="28" xfId="0" applyNumberFormat="1" applyBorder="1" applyAlignment="1">
      <alignment horizontal="right"/>
    </xf>
    <xf numFmtId="3" fontId="1" fillId="0" borderId="30" xfId="0" applyNumberFormat="1" applyFont="1" applyBorder="1" applyAlignment="1" applyProtection="1">
      <alignment vertical="center"/>
    </xf>
  </cellXfs>
  <cellStyles count="1">
    <cellStyle name="Normal" xfId="0" builtinId="0"/>
  </cellStyles>
  <dxfs count="3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TERCER%20TRIMEST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ATIOS"/>
      <sheetName val="PRESUPUESTO"/>
      <sheetName val="Notas aclaratorias"/>
      <sheetName val="BAL"/>
      <sheetName val="PyG"/>
      <sheetName val="EFE"/>
      <sheetName val="PAIF"/>
      <sheetName val="VINCULADAS TRIM."/>
      <sheetName val="VINCULADAS CIERRE"/>
      <sheetName val="INDICADORES"/>
      <sheetName val="ACTIVOS"/>
      <sheetName val="DERIVADOS"/>
      <sheetName val="AVALES"/>
      <sheetName val="DEUDA COMERCIAL"/>
      <sheetName val="ENDEUDAMIENTO "/>
      <sheetName val="SUBVENCIONES OTROS"/>
    </sheetNames>
    <sheetDataSet>
      <sheetData sheetId="0"/>
      <sheetData sheetId="1"/>
      <sheetData sheetId="2"/>
      <sheetData sheetId="3"/>
      <sheetData sheetId="4">
        <row r="5">
          <cell r="D5" t="str">
            <v>SOCIEDAD: EMPRESA MUNICIPAL DE LA VIVIENDA Y SUELO DE MADRID S.A.</v>
          </cell>
        </row>
        <row r="8">
          <cell r="G8">
            <v>41912</v>
          </cell>
        </row>
      </sheetData>
      <sheetData sheetId="5">
        <row r="24">
          <cell r="D24">
            <v>-43028574.530000001</v>
          </cell>
          <cell r="E24">
            <v>-38580726.700000003</v>
          </cell>
        </row>
        <row r="45">
          <cell r="D45">
            <v>-24989.24</v>
          </cell>
          <cell r="E45">
            <v>-24989</v>
          </cell>
        </row>
        <row r="46">
          <cell r="D46">
            <v>-188225.65</v>
          </cell>
          <cell r="E46">
            <v>-264024</v>
          </cell>
        </row>
        <row r="47">
          <cell r="D47">
            <v>-4684919.78</v>
          </cell>
          <cell r="E47">
            <v>-6750497</v>
          </cell>
        </row>
        <row r="48">
          <cell r="D48">
            <v>6535975.3499999996</v>
          </cell>
          <cell r="E48">
            <v>7420975</v>
          </cell>
        </row>
        <row r="84">
          <cell r="D84">
            <v>11841089.238000009</v>
          </cell>
          <cell r="E84">
            <v>12170588.030000001</v>
          </cell>
        </row>
      </sheetData>
      <sheetData sheetId="6">
        <row r="65">
          <cell r="D65">
            <v>5745025.5</v>
          </cell>
          <cell r="E65">
            <v>5745026</v>
          </cell>
        </row>
        <row r="69">
          <cell r="D69">
            <v>-72533154.870000005</v>
          </cell>
          <cell r="E69">
            <v>-81682492</v>
          </cell>
        </row>
      </sheetData>
      <sheetData sheetId="7">
        <row r="12">
          <cell r="D12">
            <v>0</v>
          </cell>
          <cell r="E12">
            <v>0</v>
          </cell>
        </row>
        <row r="17">
          <cell r="D17">
            <v>1060349.54</v>
          </cell>
          <cell r="E17">
            <v>3545000</v>
          </cell>
        </row>
        <row r="23">
          <cell r="D23">
            <v>74815494.390000001</v>
          </cell>
          <cell r="E23">
            <v>74943733</v>
          </cell>
        </row>
        <row r="25">
          <cell r="H25">
            <v>0</v>
          </cell>
          <cell r="I25">
            <v>20000000</v>
          </cell>
        </row>
        <row r="26">
          <cell r="D26">
            <v>0</v>
          </cell>
          <cell r="E26">
            <v>2375000</v>
          </cell>
        </row>
        <row r="29">
          <cell r="H29">
            <v>14590877</v>
          </cell>
          <cell r="I29">
            <v>14590877</v>
          </cell>
        </row>
        <row r="35">
          <cell r="H35">
            <v>21387081</v>
          </cell>
          <cell r="I35">
            <v>21387081</v>
          </cell>
        </row>
        <row r="40">
          <cell r="D40">
            <v>24429154.870000001</v>
          </cell>
          <cell r="E40">
            <v>33578492.799999997</v>
          </cell>
        </row>
        <row r="43">
          <cell r="H43">
            <v>1258256.3999999999</v>
          </cell>
          <cell r="I43">
            <v>1552740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2"/>
  <sheetViews>
    <sheetView topLeftCell="D1" workbookViewId="0">
      <selection sqref="A1:XFD1048576"/>
    </sheetView>
  </sheetViews>
  <sheetFormatPr baseColWidth="10" defaultRowHeight="15" x14ac:dyDescent="0.25"/>
  <cols>
    <col min="1" max="1" width="11.42578125" style="10" hidden="1" customWidth="1"/>
    <col min="2" max="2" width="18.85546875" style="11" hidden="1" customWidth="1"/>
    <col min="3" max="3" width="18.7109375" style="2" hidden="1" customWidth="1"/>
    <col min="4" max="4" width="47.7109375" style="10" customWidth="1"/>
    <col min="5" max="5" width="20.7109375" style="10" hidden="1" customWidth="1"/>
    <col min="6" max="8" width="20.7109375" style="10" customWidth="1"/>
    <col min="9" max="9" width="48.7109375" style="10" customWidth="1"/>
    <col min="10" max="10" width="20.7109375" style="10" hidden="1" customWidth="1"/>
    <col min="11" max="12" width="20.7109375" style="10" customWidth="1"/>
    <col min="13" max="13" width="20.5703125" style="10" customWidth="1"/>
    <col min="14" max="14" width="20.7109375" style="3" hidden="1" customWidth="1"/>
    <col min="15" max="15" width="20.7109375" style="2" hidden="1" customWidth="1"/>
    <col min="16" max="16" width="20.7109375" style="2" customWidth="1"/>
    <col min="17" max="31" width="11.42578125" style="1"/>
    <col min="32" max="256" width="11.42578125" style="10"/>
    <col min="257" max="259" width="0" style="10" hidden="1" customWidth="1"/>
    <col min="260" max="260" width="47.7109375" style="10" customWidth="1"/>
    <col min="261" max="261" width="0" style="10" hidden="1" customWidth="1"/>
    <col min="262" max="264" width="20.7109375" style="10" customWidth="1"/>
    <col min="265" max="265" width="48.7109375" style="10" customWidth="1"/>
    <col min="266" max="266" width="0" style="10" hidden="1" customWidth="1"/>
    <col min="267" max="268" width="20.7109375" style="10" customWidth="1"/>
    <col min="269" max="269" width="20.5703125" style="10" customWidth="1"/>
    <col min="270" max="271" width="0" style="10" hidden="1" customWidth="1"/>
    <col min="272" max="272" width="20.7109375" style="10" customWidth="1"/>
    <col min="273" max="512" width="11.42578125" style="10"/>
    <col min="513" max="515" width="0" style="10" hidden="1" customWidth="1"/>
    <col min="516" max="516" width="47.7109375" style="10" customWidth="1"/>
    <col min="517" max="517" width="0" style="10" hidden="1" customWidth="1"/>
    <col min="518" max="520" width="20.7109375" style="10" customWidth="1"/>
    <col min="521" max="521" width="48.7109375" style="10" customWidth="1"/>
    <col min="522" max="522" width="0" style="10" hidden="1" customWidth="1"/>
    <col min="523" max="524" width="20.7109375" style="10" customWidth="1"/>
    <col min="525" max="525" width="20.5703125" style="10" customWidth="1"/>
    <col min="526" max="527" width="0" style="10" hidden="1" customWidth="1"/>
    <col min="528" max="528" width="20.7109375" style="10" customWidth="1"/>
    <col min="529" max="768" width="11.42578125" style="10"/>
    <col min="769" max="771" width="0" style="10" hidden="1" customWidth="1"/>
    <col min="772" max="772" width="47.7109375" style="10" customWidth="1"/>
    <col min="773" max="773" width="0" style="10" hidden="1" customWidth="1"/>
    <col min="774" max="776" width="20.7109375" style="10" customWidth="1"/>
    <col min="777" max="777" width="48.7109375" style="10" customWidth="1"/>
    <col min="778" max="778" width="0" style="10" hidden="1" customWidth="1"/>
    <col min="779" max="780" width="20.7109375" style="10" customWidth="1"/>
    <col min="781" max="781" width="20.5703125" style="10" customWidth="1"/>
    <col min="782" max="783" width="0" style="10" hidden="1" customWidth="1"/>
    <col min="784" max="784" width="20.7109375" style="10" customWidth="1"/>
    <col min="785" max="1024" width="11.42578125" style="10"/>
    <col min="1025" max="1027" width="0" style="10" hidden="1" customWidth="1"/>
    <col min="1028" max="1028" width="47.7109375" style="10" customWidth="1"/>
    <col min="1029" max="1029" width="0" style="10" hidden="1" customWidth="1"/>
    <col min="1030" max="1032" width="20.7109375" style="10" customWidth="1"/>
    <col min="1033" max="1033" width="48.7109375" style="10" customWidth="1"/>
    <col min="1034" max="1034" width="0" style="10" hidden="1" customWidth="1"/>
    <col min="1035" max="1036" width="20.7109375" style="10" customWidth="1"/>
    <col min="1037" max="1037" width="20.5703125" style="10" customWidth="1"/>
    <col min="1038" max="1039" width="0" style="10" hidden="1" customWidth="1"/>
    <col min="1040" max="1040" width="20.7109375" style="10" customWidth="1"/>
    <col min="1041" max="1280" width="11.42578125" style="10"/>
    <col min="1281" max="1283" width="0" style="10" hidden="1" customWidth="1"/>
    <col min="1284" max="1284" width="47.7109375" style="10" customWidth="1"/>
    <col min="1285" max="1285" width="0" style="10" hidden="1" customWidth="1"/>
    <col min="1286" max="1288" width="20.7109375" style="10" customWidth="1"/>
    <col min="1289" max="1289" width="48.7109375" style="10" customWidth="1"/>
    <col min="1290" max="1290" width="0" style="10" hidden="1" customWidth="1"/>
    <col min="1291" max="1292" width="20.7109375" style="10" customWidth="1"/>
    <col min="1293" max="1293" width="20.5703125" style="10" customWidth="1"/>
    <col min="1294" max="1295" width="0" style="10" hidden="1" customWidth="1"/>
    <col min="1296" max="1296" width="20.7109375" style="10" customWidth="1"/>
    <col min="1297" max="1536" width="11.42578125" style="10"/>
    <col min="1537" max="1539" width="0" style="10" hidden="1" customWidth="1"/>
    <col min="1540" max="1540" width="47.7109375" style="10" customWidth="1"/>
    <col min="1541" max="1541" width="0" style="10" hidden="1" customWidth="1"/>
    <col min="1542" max="1544" width="20.7109375" style="10" customWidth="1"/>
    <col min="1545" max="1545" width="48.7109375" style="10" customWidth="1"/>
    <col min="1546" max="1546" width="0" style="10" hidden="1" customWidth="1"/>
    <col min="1547" max="1548" width="20.7109375" style="10" customWidth="1"/>
    <col min="1549" max="1549" width="20.5703125" style="10" customWidth="1"/>
    <col min="1550" max="1551" width="0" style="10" hidden="1" customWidth="1"/>
    <col min="1552" max="1552" width="20.7109375" style="10" customWidth="1"/>
    <col min="1553" max="1792" width="11.42578125" style="10"/>
    <col min="1793" max="1795" width="0" style="10" hidden="1" customWidth="1"/>
    <col min="1796" max="1796" width="47.7109375" style="10" customWidth="1"/>
    <col min="1797" max="1797" width="0" style="10" hidden="1" customWidth="1"/>
    <col min="1798" max="1800" width="20.7109375" style="10" customWidth="1"/>
    <col min="1801" max="1801" width="48.7109375" style="10" customWidth="1"/>
    <col min="1802" max="1802" width="0" style="10" hidden="1" customWidth="1"/>
    <col min="1803" max="1804" width="20.7109375" style="10" customWidth="1"/>
    <col min="1805" max="1805" width="20.5703125" style="10" customWidth="1"/>
    <col min="1806" max="1807" width="0" style="10" hidden="1" customWidth="1"/>
    <col min="1808" max="1808" width="20.7109375" style="10" customWidth="1"/>
    <col min="1809" max="2048" width="11.42578125" style="10"/>
    <col min="2049" max="2051" width="0" style="10" hidden="1" customWidth="1"/>
    <col min="2052" max="2052" width="47.7109375" style="10" customWidth="1"/>
    <col min="2053" max="2053" width="0" style="10" hidden="1" customWidth="1"/>
    <col min="2054" max="2056" width="20.7109375" style="10" customWidth="1"/>
    <col min="2057" max="2057" width="48.7109375" style="10" customWidth="1"/>
    <col min="2058" max="2058" width="0" style="10" hidden="1" customWidth="1"/>
    <col min="2059" max="2060" width="20.7109375" style="10" customWidth="1"/>
    <col min="2061" max="2061" width="20.5703125" style="10" customWidth="1"/>
    <col min="2062" max="2063" width="0" style="10" hidden="1" customWidth="1"/>
    <col min="2064" max="2064" width="20.7109375" style="10" customWidth="1"/>
    <col min="2065" max="2304" width="11.42578125" style="10"/>
    <col min="2305" max="2307" width="0" style="10" hidden="1" customWidth="1"/>
    <col min="2308" max="2308" width="47.7109375" style="10" customWidth="1"/>
    <col min="2309" max="2309" width="0" style="10" hidden="1" customWidth="1"/>
    <col min="2310" max="2312" width="20.7109375" style="10" customWidth="1"/>
    <col min="2313" max="2313" width="48.7109375" style="10" customWidth="1"/>
    <col min="2314" max="2314" width="0" style="10" hidden="1" customWidth="1"/>
    <col min="2315" max="2316" width="20.7109375" style="10" customWidth="1"/>
    <col min="2317" max="2317" width="20.5703125" style="10" customWidth="1"/>
    <col min="2318" max="2319" width="0" style="10" hidden="1" customWidth="1"/>
    <col min="2320" max="2320" width="20.7109375" style="10" customWidth="1"/>
    <col min="2321" max="2560" width="11.42578125" style="10"/>
    <col min="2561" max="2563" width="0" style="10" hidden="1" customWidth="1"/>
    <col min="2564" max="2564" width="47.7109375" style="10" customWidth="1"/>
    <col min="2565" max="2565" width="0" style="10" hidden="1" customWidth="1"/>
    <col min="2566" max="2568" width="20.7109375" style="10" customWidth="1"/>
    <col min="2569" max="2569" width="48.7109375" style="10" customWidth="1"/>
    <col min="2570" max="2570" width="0" style="10" hidden="1" customWidth="1"/>
    <col min="2571" max="2572" width="20.7109375" style="10" customWidth="1"/>
    <col min="2573" max="2573" width="20.5703125" style="10" customWidth="1"/>
    <col min="2574" max="2575" width="0" style="10" hidden="1" customWidth="1"/>
    <col min="2576" max="2576" width="20.7109375" style="10" customWidth="1"/>
    <col min="2577" max="2816" width="11.42578125" style="10"/>
    <col min="2817" max="2819" width="0" style="10" hidden="1" customWidth="1"/>
    <col min="2820" max="2820" width="47.7109375" style="10" customWidth="1"/>
    <col min="2821" max="2821" width="0" style="10" hidden="1" customWidth="1"/>
    <col min="2822" max="2824" width="20.7109375" style="10" customWidth="1"/>
    <col min="2825" max="2825" width="48.7109375" style="10" customWidth="1"/>
    <col min="2826" max="2826" width="0" style="10" hidden="1" customWidth="1"/>
    <col min="2827" max="2828" width="20.7109375" style="10" customWidth="1"/>
    <col min="2829" max="2829" width="20.5703125" style="10" customWidth="1"/>
    <col min="2830" max="2831" width="0" style="10" hidden="1" customWidth="1"/>
    <col min="2832" max="2832" width="20.7109375" style="10" customWidth="1"/>
    <col min="2833" max="3072" width="11.42578125" style="10"/>
    <col min="3073" max="3075" width="0" style="10" hidden="1" customWidth="1"/>
    <col min="3076" max="3076" width="47.7109375" style="10" customWidth="1"/>
    <col min="3077" max="3077" width="0" style="10" hidden="1" customWidth="1"/>
    <col min="3078" max="3080" width="20.7109375" style="10" customWidth="1"/>
    <col min="3081" max="3081" width="48.7109375" style="10" customWidth="1"/>
    <col min="3082" max="3082" width="0" style="10" hidden="1" customWidth="1"/>
    <col min="3083" max="3084" width="20.7109375" style="10" customWidth="1"/>
    <col min="3085" max="3085" width="20.5703125" style="10" customWidth="1"/>
    <col min="3086" max="3087" width="0" style="10" hidden="1" customWidth="1"/>
    <col min="3088" max="3088" width="20.7109375" style="10" customWidth="1"/>
    <col min="3089" max="3328" width="11.42578125" style="10"/>
    <col min="3329" max="3331" width="0" style="10" hidden="1" customWidth="1"/>
    <col min="3332" max="3332" width="47.7109375" style="10" customWidth="1"/>
    <col min="3333" max="3333" width="0" style="10" hidden="1" customWidth="1"/>
    <col min="3334" max="3336" width="20.7109375" style="10" customWidth="1"/>
    <col min="3337" max="3337" width="48.7109375" style="10" customWidth="1"/>
    <col min="3338" max="3338" width="0" style="10" hidden="1" customWidth="1"/>
    <col min="3339" max="3340" width="20.7109375" style="10" customWidth="1"/>
    <col min="3341" max="3341" width="20.5703125" style="10" customWidth="1"/>
    <col min="3342" max="3343" width="0" style="10" hidden="1" customWidth="1"/>
    <col min="3344" max="3344" width="20.7109375" style="10" customWidth="1"/>
    <col min="3345" max="3584" width="11.42578125" style="10"/>
    <col min="3585" max="3587" width="0" style="10" hidden="1" customWidth="1"/>
    <col min="3588" max="3588" width="47.7109375" style="10" customWidth="1"/>
    <col min="3589" max="3589" width="0" style="10" hidden="1" customWidth="1"/>
    <col min="3590" max="3592" width="20.7109375" style="10" customWidth="1"/>
    <col min="3593" max="3593" width="48.7109375" style="10" customWidth="1"/>
    <col min="3594" max="3594" width="0" style="10" hidden="1" customWidth="1"/>
    <col min="3595" max="3596" width="20.7109375" style="10" customWidth="1"/>
    <col min="3597" max="3597" width="20.5703125" style="10" customWidth="1"/>
    <col min="3598" max="3599" width="0" style="10" hidden="1" customWidth="1"/>
    <col min="3600" max="3600" width="20.7109375" style="10" customWidth="1"/>
    <col min="3601" max="3840" width="11.42578125" style="10"/>
    <col min="3841" max="3843" width="0" style="10" hidden="1" customWidth="1"/>
    <col min="3844" max="3844" width="47.7109375" style="10" customWidth="1"/>
    <col min="3845" max="3845" width="0" style="10" hidden="1" customWidth="1"/>
    <col min="3846" max="3848" width="20.7109375" style="10" customWidth="1"/>
    <col min="3849" max="3849" width="48.7109375" style="10" customWidth="1"/>
    <col min="3850" max="3850" width="0" style="10" hidden="1" customWidth="1"/>
    <col min="3851" max="3852" width="20.7109375" style="10" customWidth="1"/>
    <col min="3853" max="3853" width="20.5703125" style="10" customWidth="1"/>
    <col min="3854" max="3855" width="0" style="10" hidden="1" customWidth="1"/>
    <col min="3856" max="3856" width="20.7109375" style="10" customWidth="1"/>
    <col min="3857" max="4096" width="11.42578125" style="10"/>
    <col min="4097" max="4099" width="0" style="10" hidden="1" customWidth="1"/>
    <col min="4100" max="4100" width="47.7109375" style="10" customWidth="1"/>
    <col min="4101" max="4101" width="0" style="10" hidden="1" customWidth="1"/>
    <col min="4102" max="4104" width="20.7109375" style="10" customWidth="1"/>
    <col min="4105" max="4105" width="48.7109375" style="10" customWidth="1"/>
    <col min="4106" max="4106" width="0" style="10" hidden="1" customWidth="1"/>
    <col min="4107" max="4108" width="20.7109375" style="10" customWidth="1"/>
    <col min="4109" max="4109" width="20.5703125" style="10" customWidth="1"/>
    <col min="4110" max="4111" width="0" style="10" hidden="1" customWidth="1"/>
    <col min="4112" max="4112" width="20.7109375" style="10" customWidth="1"/>
    <col min="4113" max="4352" width="11.42578125" style="10"/>
    <col min="4353" max="4355" width="0" style="10" hidden="1" customWidth="1"/>
    <col min="4356" max="4356" width="47.7109375" style="10" customWidth="1"/>
    <col min="4357" max="4357" width="0" style="10" hidden="1" customWidth="1"/>
    <col min="4358" max="4360" width="20.7109375" style="10" customWidth="1"/>
    <col min="4361" max="4361" width="48.7109375" style="10" customWidth="1"/>
    <col min="4362" max="4362" width="0" style="10" hidden="1" customWidth="1"/>
    <col min="4363" max="4364" width="20.7109375" style="10" customWidth="1"/>
    <col min="4365" max="4365" width="20.5703125" style="10" customWidth="1"/>
    <col min="4366" max="4367" width="0" style="10" hidden="1" customWidth="1"/>
    <col min="4368" max="4368" width="20.7109375" style="10" customWidth="1"/>
    <col min="4369" max="4608" width="11.42578125" style="10"/>
    <col min="4609" max="4611" width="0" style="10" hidden="1" customWidth="1"/>
    <col min="4612" max="4612" width="47.7109375" style="10" customWidth="1"/>
    <col min="4613" max="4613" width="0" style="10" hidden="1" customWidth="1"/>
    <col min="4614" max="4616" width="20.7109375" style="10" customWidth="1"/>
    <col min="4617" max="4617" width="48.7109375" style="10" customWidth="1"/>
    <col min="4618" max="4618" width="0" style="10" hidden="1" customWidth="1"/>
    <col min="4619" max="4620" width="20.7109375" style="10" customWidth="1"/>
    <col min="4621" max="4621" width="20.5703125" style="10" customWidth="1"/>
    <col min="4622" max="4623" width="0" style="10" hidden="1" customWidth="1"/>
    <col min="4624" max="4624" width="20.7109375" style="10" customWidth="1"/>
    <col min="4625" max="4864" width="11.42578125" style="10"/>
    <col min="4865" max="4867" width="0" style="10" hidden="1" customWidth="1"/>
    <col min="4868" max="4868" width="47.7109375" style="10" customWidth="1"/>
    <col min="4869" max="4869" width="0" style="10" hidden="1" customWidth="1"/>
    <col min="4870" max="4872" width="20.7109375" style="10" customWidth="1"/>
    <col min="4873" max="4873" width="48.7109375" style="10" customWidth="1"/>
    <col min="4874" max="4874" width="0" style="10" hidden="1" customWidth="1"/>
    <col min="4875" max="4876" width="20.7109375" style="10" customWidth="1"/>
    <col min="4877" max="4877" width="20.5703125" style="10" customWidth="1"/>
    <col min="4878" max="4879" width="0" style="10" hidden="1" customWidth="1"/>
    <col min="4880" max="4880" width="20.7109375" style="10" customWidth="1"/>
    <col min="4881" max="5120" width="11.42578125" style="10"/>
    <col min="5121" max="5123" width="0" style="10" hidden="1" customWidth="1"/>
    <col min="5124" max="5124" width="47.7109375" style="10" customWidth="1"/>
    <col min="5125" max="5125" width="0" style="10" hidden="1" customWidth="1"/>
    <col min="5126" max="5128" width="20.7109375" style="10" customWidth="1"/>
    <col min="5129" max="5129" width="48.7109375" style="10" customWidth="1"/>
    <col min="5130" max="5130" width="0" style="10" hidden="1" customWidth="1"/>
    <col min="5131" max="5132" width="20.7109375" style="10" customWidth="1"/>
    <col min="5133" max="5133" width="20.5703125" style="10" customWidth="1"/>
    <col min="5134" max="5135" width="0" style="10" hidden="1" customWidth="1"/>
    <col min="5136" max="5136" width="20.7109375" style="10" customWidth="1"/>
    <col min="5137" max="5376" width="11.42578125" style="10"/>
    <col min="5377" max="5379" width="0" style="10" hidden="1" customWidth="1"/>
    <col min="5380" max="5380" width="47.7109375" style="10" customWidth="1"/>
    <col min="5381" max="5381" width="0" style="10" hidden="1" customWidth="1"/>
    <col min="5382" max="5384" width="20.7109375" style="10" customWidth="1"/>
    <col min="5385" max="5385" width="48.7109375" style="10" customWidth="1"/>
    <col min="5386" max="5386" width="0" style="10" hidden="1" customWidth="1"/>
    <col min="5387" max="5388" width="20.7109375" style="10" customWidth="1"/>
    <col min="5389" max="5389" width="20.5703125" style="10" customWidth="1"/>
    <col min="5390" max="5391" width="0" style="10" hidden="1" customWidth="1"/>
    <col min="5392" max="5392" width="20.7109375" style="10" customWidth="1"/>
    <col min="5393" max="5632" width="11.42578125" style="10"/>
    <col min="5633" max="5635" width="0" style="10" hidden="1" customWidth="1"/>
    <col min="5636" max="5636" width="47.7109375" style="10" customWidth="1"/>
    <col min="5637" max="5637" width="0" style="10" hidden="1" customWidth="1"/>
    <col min="5638" max="5640" width="20.7109375" style="10" customWidth="1"/>
    <col min="5641" max="5641" width="48.7109375" style="10" customWidth="1"/>
    <col min="5642" max="5642" width="0" style="10" hidden="1" customWidth="1"/>
    <col min="5643" max="5644" width="20.7109375" style="10" customWidth="1"/>
    <col min="5645" max="5645" width="20.5703125" style="10" customWidth="1"/>
    <col min="5646" max="5647" width="0" style="10" hidden="1" customWidth="1"/>
    <col min="5648" max="5648" width="20.7109375" style="10" customWidth="1"/>
    <col min="5649" max="5888" width="11.42578125" style="10"/>
    <col min="5889" max="5891" width="0" style="10" hidden="1" customWidth="1"/>
    <col min="5892" max="5892" width="47.7109375" style="10" customWidth="1"/>
    <col min="5893" max="5893" width="0" style="10" hidden="1" customWidth="1"/>
    <col min="5894" max="5896" width="20.7109375" style="10" customWidth="1"/>
    <col min="5897" max="5897" width="48.7109375" style="10" customWidth="1"/>
    <col min="5898" max="5898" width="0" style="10" hidden="1" customWidth="1"/>
    <col min="5899" max="5900" width="20.7109375" style="10" customWidth="1"/>
    <col min="5901" max="5901" width="20.5703125" style="10" customWidth="1"/>
    <col min="5902" max="5903" width="0" style="10" hidden="1" customWidth="1"/>
    <col min="5904" max="5904" width="20.7109375" style="10" customWidth="1"/>
    <col min="5905" max="6144" width="11.42578125" style="10"/>
    <col min="6145" max="6147" width="0" style="10" hidden="1" customWidth="1"/>
    <col min="6148" max="6148" width="47.7109375" style="10" customWidth="1"/>
    <col min="6149" max="6149" width="0" style="10" hidden="1" customWidth="1"/>
    <col min="6150" max="6152" width="20.7109375" style="10" customWidth="1"/>
    <col min="6153" max="6153" width="48.7109375" style="10" customWidth="1"/>
    <col min="6154" max="6154" width="0" style="10" hidden="1" customWidth="1"/>
    <col min="6155" max="6156" width="20.7109375" style="10" customWidth="1"/>
    <col min="6157" max="6157" width="20.5703125" style="10" customWidth="1"/>
    <col min="6158" max="6159" width="0" style="10" hidden="1" customWidth="1"/>
    <col min="6160" max="6160" width="20.7109375" style="10" customWidth="1"/>
    <col min="6161" max="6400" width="11.42578125" style="10"/>
    <col min="6401" max="6403" width="0" style="10" hidden="1" customWidth="1"/>
    <col min="6404" max="6404" width="47.7109375" style="10" customWidth="1"/>
    <col min="6405" max="6405" width="0" style="10" hidden="1" customWidth="1"/>
    <col min="6406" max="6408" width="20.7109375" style="10" customWidth="1"/>
    <col min="6409" max="6409" width="48.7109375" style="10" customWidth="1"/>
    <col min="6410" max="6410" width="0" style="10" hidden="1" customWidth="1"/>
    <col min="6411" max="6412" width="20.7109375" style="10" customWidth="1"/>
    <col min="6413" max="6413" width="20.5703125" style="10" customWidth="1"/>
    <col min="6414" max="6415" width="0" style="10" hidden="1" customWidth="1"/>
    <col min="6416" max="6416" width="20.7109375" style="10" customWidth="1"/>
    <col min="6417" max="6656" width="11.42578125" style="10"/>
    <col min="6657" max="6659" width="0" style="10" hidden="1" customWidth="1"/>
    <col min="6660" max="6660" width="47.7109375" style="10" customWidth="1"/>
    <col min="6661" max="6661" width="0" style="10" hidden="1" customWidth="1"/>
    <col min="6662" max="6664" width="20.7109375" style="10" customWidth="1"/>
    <col min="6665" max="6665" width="48.7109375" style="10" customWidth="1"/>
    <col min="6666" max="6666" width="0" style="10" hidden="1" customWidth="1"/>
    <col min="6667" max="6668" width="20.7109375" style="10" customWidth="1"/>
    <col min="6669" max="6669" width="20.5703125" style="10" customWidth="1"/>
    <col min="6670" max="6671" width="0" style="10" hidden="1" customWidth="1"/>
    <col min="6672" max="6672" width="20.7109375" style="10" customWidth="1"/>
    <col min="6673" max="6912" width="11.42578125" style="10"/>
    <col min="6913" max="6915" width="0" style="10" hidden="1" customWidth="1"/>
    <col min="6916" max="6916" width="47.7109375" style="10" customWidth="1"/>
    <col min="6917" max="6917" width="0" style="10" hidden="1" customWidth="1"/>
    <col min="6918" max="6920" width="20.7109375" style="10" customWidth="1"/>
    <col min="6921" max="6921" width="48.7109375" style="10" customWidth="1"/>
    <col min="6922" max="6922" width="0" style="10" hidden="1" customWidth="1"/>
    <col min="6923" max="6924" width="20.7109375" style="10" customWidth="1"/>
    <col min="6925" max="6925" width="20.5703125" style="10" customWidth="1"/>
    <col min="6926" max="6927" width="0" style="10" hidden="1" customWidth="1"/>
    <col min="6928" max="6928" width="20.7109375" style="10" customWidth="1"/>
    <col min="6929" max="7168" width="11.42578125" style="10"/>
    <col min="7169" max="7171" width="0" style="10" hidden="1" customWidth="1"/>
    <col min="7172" max="7172" width="47.7109375" style="10" customWidth="1"/>
    <col min="7173" max="7173" width="0" style="10" hidden="1" customWidth="1"/>
    <col min="7174" max="7176" width="20.7109375" style="10" customWidth="1"/>
    <col min="7177" max="7177" width="48.7109375" style="10" customWidth="1"/>
    <col min="7178" max="7178" width="0" style="10" hidden="1" customWidth="1"/>
    <col min="7179" max="7180" width="20.7109375" style="10" customWidth="1"/>
    <col min="7181" max="7181" width="20.5703125" style="10" customWidth="1"/>
    <col min="7182" max="7183" width="0" style="10" hidden="1" customWidth="1"/>
    <col min="7184" max="7184" width="20.7109375" style="10" customWidth="1"/>
    <col min="7185" max="7424" width="11.42578125" style="10"/>
    <col min="7425" max="7427" width="0" style="10" hidden="1" customWidth="1"/>
    <col min="7428" max="7428" width="47.7109375" style="10" customWidth="1"/>
    <col min="7429" max="7429" width="0" style="10" hidden="1" customWidth="1"/>
    <col min="7430" max="7432" width="20.7109375" style="10" customWidth="1"/>
    <col min="7433" max="7433" width="48.7109375" style="10" customWidth="1"/>
    <col min="7434" max="7434" width="0" style="10" hidden="1" customWidth="1"/>
    <col min="7435" max="7436" width="20.7109375" style="10" customWidth="1"/>
    <col min="7437" max="7437" width="20.5703125" style="10" customWidth="1"/>
    <col min="7438" max="7439" width="0" style="10" hidden="1" customWidth="1"/>
    <col min="7440" max="7440" width="20.7109375" style="10" customWidth="1"/>
    <col min="7441" max="7680" width="11.42578125" style="10"/>
    <col min="7681" max="7683" width="0" style="10" hidden="1" customWidth="1"/>
    <col min="7684" max="7684" width="47.7109375" style="10" customWidth="1"/>
    <col min="7685" max="7685" width="0" style="10" hidden="1" customWidth="1"/>
    <col min="7686" max="7688" width="20.7109375" style="10" customWidth="1"/>
    <col min="7689" max="7689" width="48.7109375" style="10" customWidth="1"/>
    <col min="7690" max="7690" width="0" style="10" hidden="1" customWidth="1"/>
    <col min="7691" max="7692" width="20.7109375" style="10" customWidth="1"/>
    <col min="7693" max="7693" width="20.5703125" style="10" customWidth="1"/>
    <col min="7694" max="7695" width="0" style="10" hidden="1" customWidth="1"/>
    <col min="7696" max="7696" width="20.7109375" style="10" customWidth="1"/>
    <col min="7697" max="7936" width="11.42578125" style="10"/>
    <col min="7937" max="7939" width="0" style="10" hidden="1" customWidth="1"/>
    <col min="7940" max="7940" width="47.7109375" style="10" customWidth="1"/>
    <col min="7941" max="7941" width="0" style="10" hidden="1" customWidth="1"/>
    <col min="7942" max="7944" width="20.7109375" style="10" customWidth="1"/>
    <col min="7945" max="7945" width="48.7109375" style="10" customWidth="1"/>
    <col min="7946" max="7946" width="0" style="10" hidden="1" customWidth="1"/>
    <col min="7947" max="7948" width="20.7109375" style="10" customWidth="1"/>
    <col min="7949" max="7949" width="20.5703125" style="10" customWidth="1"/>
    <col min="7950" max="7951" width="0" style="10" hidden="1" customWidth="1"/>
    <col min="7952" max="7952" width="20.7109375" style="10" customWidth="1"/>
    <col min="7953" max="8192" width="11.42578125" style="10"/>
    <col min="8193" max="8195" width="0" style="10" hidden="1" customWidth="1"/>
    <col min="8196" max="8196" width="47.7109375" style="10" customWidth="1"/>
    <col min="8197" max="8197" width="0" style="10" hidden="1" customWidth="1"/>
    <col min="8198" max="8200" width="20.7109375" style="10" customWidth="1"/>
    <col min="8201" max="8201" width="48.7109375" style="10" customWidth="1"/>
    <col min="8202" max="8202" width="0" style="10" hidden="1" customWidth="1"/>
    <col min="8203" max="8204" width="20.7109375" style="10" customWidth="1"/>
    <col min="8205" max="8205" width="20.5703125" style="10" customWidth="1"/>
    <col min="8206" max="8207" width="0" style="10" hidden="1" customWidth="1"/>
    <col min="8208" max="8208" width="20.7109375" style="10" customWidth="1"/>
    <col min="8209" max="8448" width="11.42578125" style="10"/>
    <col min="8449" max="8451" width="0" style="10" hidden="1" customWidth="1"/>
    <col min="8452" max="8452" width="47.7109375" style="10" customWidth="1"/>
    <col min="8453" max="8453" width="0" style="10" hidden="1" customWidth="1"/>
    <col min="8454" max="8456" width="20.7109375" style="10" customWidth="1"/>
    <col min="8457" max="8457" width="48.7109375" style="10" customWidth="1"/>
    <col min="8458" max="8458" width="0" style="10" hidden="1" customWidth="1"/>
    <col min="8459" max="8460" width="20.7109375" style="10" customWidth="1"/>
    <col min="8461" max="8461" width="20.5703125" style="10" customWidth="1"/>
    <col min="8462" max="8463" width="0" style="10" hidden="1" customWidth="1"/>
    <col min="8464" max="8464" width="20.7109375" style="10" customWidth="1"/>
    <col min="8465" max="8704" width="11.42578125" style="10"/>
    <col min="8705" max="8707" width="0" style="10" hidden="1" customWidth="1"/>
    <col min="8708" max="8708" width="47.7109375" style="10" customWidth="1"/>
    <col min="8709" max="8709" width="0" style="10" hidden="1" customWidth="1"/>
    <col min="8710" max="8712" width="20.7109375" style="10" customWidth="1"/>
    <col min="8713" max="8713" width="48.7109375" style="10" customWidth="1"/>
    <col min="8714" max="8714" width="0" style="10" hidden="1" customWidth="1"/>
    <col min="8715" max="8716" width="20.7109375" style="10" customWidth="1"/>
    <col min="8717" max="8717" width="20.5703125" style="10" customWidth="1"/>
    <col min="8718" max="8719" width="0" style="10" hidden="1" customWidth="1"/>
    <col min="8720" max="8720" width="20.7109375" style="10" customWidth="1"/>
    <col min="8721" max="8960" width="11.42578125" style="10"/>
    <col min="8961" max="8963" width="0" style="10" hidden="1" customWidth="1"/>
    <col min="8964" max="8964" width="47.7109375" style="10" customWidth="1"/>
    <col min="8965" max="8965" width="0" style="10" hidden="1" customWidth="1"/>
    <col min="8966" max="8968" width="20.7109375" style="10" customWidth="1"/>
    <col min="8969" max="8969" width="48.7109375" style="10" customWidth="1"/>
    <col min="8970" max="8970" width="0" style="10" hidden="1" customWidth="1"/>
    <col min="8971" max="8972" width="20.7109375" style="10" customWidth="1"/>
    <col min="8973" max="8973" width="20.5703125" style="10" customWidth="1"/>
    <col min="8974" max="8975" width="0" style="10" hidden="1" customWidth="1"/>
    <col min="8976" max="8976" width="20.7109375" style="10" customWidth="1"/>
    <col min="8977" max="9216" width="11.42578125" style="10"/>
    <col min="9217" max="9219" width="0" style="10" hidden="1" customWidth="1"/>
    <col min="9220" max="9220" width="47.7109375" style="10" customWidth="1"/>
    <col min="9221" max="9221" width="0" style="10" hidden="1" customWidth="1"/>
    <col min="9222" max="9224" width="20.7109375" style="10" customWidth="1"/>
    <col min="9225" max="9225" width="48.7109375" style="10" customWidth="1"/>
    <col min="9226" max="9226" width="0" style="10" hidden="1" customWidth="1"/>
    <col min="9227" max="9228" width="20.7109375" style="10" customWidth="1"/>
    <col min="9229" max="9229" width="20.5703125" style="10" customWidth="1"/>
    <col min="9230" max="9231" width="0" style="10" hidden="1" customWidth="1"/>
    <col min="9232" max="9232" width="20.7109375" style="10" customWidth="1"/>
    <col min="9233" max="9472" width="11.42578125" style="10"/>
    <col min="9473" max="9475" width="0" style="10" hidden="1" customWidth="1"/>
    <col min="9476" max="9476" width="47.7109375" style="10" customWidth="1"/>
    <col min="9477" max="9477" width="0" style="10" hidden="1" customWidth="1"/>
    <col min="9478" max="9480" width="20.7109375" style="10" customWidth="1"/>
    <col min="9481" max="9481" width="48.7109375" style="10" customWidth="1"/>
    <col min="9482" max="9482" width="0" style="10" hidden="1" customWidth="1"/>
    <col min="9483" max="9484" width="20.7109375" style="10" customWidth="1"/>
    <col min="9485" max="9485" width="20.5703125" style="10" customWidth="1"/>
    <col min="9486" max="9487" width="0" style="10" hidden="1" customWidth="1"/>
    <col min="9488" max="9488" width="20.7109375" style="10" customWidth="1"/>
    <col min="9489" max="9728" width="11.42578125" style="10"/>
    <col min="9729" max="9731" width="0" style="10" hidden="1" customWidth="1"/>
    <col min="9732" max="9732" width="47.7109375" style="10" customWidth="1"/>
    <col min="9733" max="9733" width="0" style="10" hidden="1" customWidth="1"/>
    <col min="9734" max="9736" width="20.7109375" style="10" customWidth="1"/>
    <col min="9737" max="9737" width="48.7109375" style="10" customWidth="1"/>
    <col min="9738" max="9738" width="0" style="10" hidden="1" customWidth="1"/>
    <col min="9739" max="9740" width="20.7109375" style="10" customWidth="1"/>
    <col min="9741" max="9741" width="20.5703125" style="10" customWidth="1"/>
    <col min="9742" max="9743" width="0" style="10" hidden="1" customWidth="1"/>
    <col min="9744" max="9744" width="20.7109375" style="10" customWidth="1"/>
    <col min="9745" max="9984" width="11.42578125" style="10"/>
    <col min="9985" max="9987" width="0" style="10" hidden="1" customWidth="1"/>
    <col min="9988" max="9988" width="47.7109375" style="10" customWidth="1"/>
    <col min="9989" max="9989" width="0" style="10" hidden="1" customWidth="1"/>
    <col min="9990" max="9992" width="20.7109375" style="10" customWidth="1"/>
    <col min="9993" max="9993" width="48.7109375" style="10" customWidth="1"/>
    <col min="9994" max="9994" width="0" style="10" hidden="1" customWidth="1"/>
    <col min="9995" max="9996" width="20.7109375" style="10" customWidth="1"/>
    <col min="9997" max="9997" width="20.5703125" style="10" customWidth="1"/>
    <col min="9998" max="9999" width="0" style="10" hidden="1" customWidth="1"/>
    <col min="10000" max="10000" width="20.7109375" style="10" customWidth="1"/>
    <col min="10001" max="10240" width="11.42578125" style="10"/>
    <col min="10241" max="10243" width="0" style="10" hidden="1" customWidth="1"/>
    <col min="10244" max="10244" width="47.7109375" style="10" customWidth="1"/>
    <col min="10245" max="10245" width="0" style="10" hidden="1" customWidth="1"/>
    <col min="10246" max="10248" width="20.7109375" style="10" customWidth="1"/>
    <col min="10249" max="10249" width="48.7109375" style="10" customWidth="1"/>
    <col min="10250" max="10250" width="0" style="10" hidden="1" customWidth="1"/>
    <col min="10251" max="10252" width="20.7109375" style="10" customWidth="1"/>
    <col min="10253" max="10253" width="20.5703125" style="10" customWidth="1"/>
    <col min="10254" max="10255" width="0" style="10" hidden="1" customWidth="1"/>
    <col min="10256" max="10256" width="20.7109375" style="10" customWidth="1"/>
    <col min="10257" max="10496" width="11.42578125" style="10"/>
    <col min="10497" max="10499" width="0" style="10" hidden="1" customWidth="1"/>
    <col min="10500" max="10500" width="47.7109375" style="10" customWidth="1"/>
    <col min="10501" max="10501" width="0" style="10" hidden="1" customWidth="1"/>
    <col min="10502" max="10504" width="20.7109375" style="10" customWidth="1"/>
    <col min="10505" max="10505" width="48.7109375" style="10" customWidth="1"/>
    <col min="10506" max="10506" width="0" style="10" hidden="1" customWidth="1"/>
    <col min="10507" max="10508" width="20.7109375" style="10" customWidth="1"/>
    <col min="10509" max="10509" width="20.5703125" style="10" customWidth="1"/>
    <col min="10510" max="10511" width="0" style="10" hidden="1" customWidth="1"/>
    <col min="10512" max="10512" width="20.7109375" style="10" customWidth="1"/>
    <col min="10513" max="10752" width="11.42578125" style="10"/>
    <col min="10753" max="10755" width="0" style="10" hidden="1" customWidth="1"/>
    <col min="10756" max="10756" width="47.7109375" style="10" customWidth="1"/>
    <col min="10757" max="10757" width="0" style="10" hidden="1" customWidth="1"/>
    <col min="10758" max="10760" width="20.7109375" style="10" customWidth="1"/>
    <col min="10761" max="10761" width="48.7109375" style="10" customWidth="1"/>
    <col min="10762" max="10762" width="0" style="10" hidden="1" customWidth="1"/>
    <col min="10763" max="10764" width="20.7109375" style="10" customWidth="1"/>
    <col min="10765" max="10765" width="20.5703125" style="10" customWidth="1"/>
    <col min="10766" max="10767" width="0" style="10" hidden="1" customWidth="1"/>
    <col min="10768" max="10768" width="20.7109375" style="10" customWidth="1"/>
    <col min="10769" max="11008" width="11.42578125" style="10"/>
    <col min="11009" max="11011" width="0" style="10" hidden="1" customWidth="1"/>
    <col min="11012" max="11012" width="47.7109375" style="10" customWidth="1"/>
    <col min="11013" max="11013" width="0" style="10" hidden="1" customWidth="1"/>
    <col min="11014" max="11016" width="20.7109375" style="10" customWidth="1"/>
    <col min="11017" max="11017" width="48.7109375" style="10" customWidth="1"/>
    <col min="11018" max="11018" width="0" style="10" hidden="1" customWidth="1"/>
    <col min="11019" max="11020" width="20.7109375" style="10" customWidth="1"/>
    <col min="11021" max="11021" width="20.5703125" style="10" customWidth="1"/>
    <col min="11022" max="11023" width="0" style="10" hidden="1" customWidth="1"/>
    <col min="11024" max="11024" width="20.7109375" style="10" customWidth="1"/>
    <col min="11025" max="11264" width="11.42578125" style="10"/>
    <col min="11265" max="11267" width="0" style="10" hidden="1" customWidth="1"/>
    <col min="11268" max="11268" width="47.7109375" style="10" customWidth="1"/>
    <col min="11269" max="11269" width="0" style="10" hidden="1" customWidth="1"/>
    <col min="11270" max="11272" width="20.7109375" style="10" customWidth="1"/>
    <col min="11273" max="11273" width="48.7109375" style="10" customWidth="1"/>
    <col min="11274" max="11274" width="0" style="10" hidden="1" customWidth="1"/>
    <col min="11275" max="11276" width="20.7109375" style="10" customWidth="1"/>
    <col min="11277" max="11277" width="20.5703125" style="10" customWidth="1"/>
    <col min="11278" max="11279" width="0" style="10" hidden="1" customWidth="1"/>
    <col min="11280" max="11280" width="20.7109375" style="10" customWidth="1"/>
    <col min="11281" max="11520" width="11.42578125" style="10"/>
    <col min="11521" max="11523" width="0" style="10" hidden="1" customWidth="1"/>
    <col min="11524" max="11524" width="47.7109375" style="10" customWidth="1"/>
    <col min="11525" max="11525" width="0" style="10" hidden="1" customWidth="1"/>
    <col min="11526" max="11528" width="20.7109375" style="10" customWidth="1"/>
    <col min="11529" max="11529" width="48.7109375" style="10" customWidth="1"/>
    <col min="11530" max="11530" width="0" style="10" hidden="1" customWidth="1"/>
    <col min="11531" max="11532" width="20.7109375" style="10" customWidth="1"/>
    <col min="11533" max="11533" width="20.5703125" style="10" customWidth="1"/>
    <col min="11534" max="11535" width="0" style="10" hidden="1" customWidth="1"/>
    <col min="11536" max="11536" width="20.7109375" style="10" customWidth="1"/>
    <col min="11537" max="11776" width="11.42578125" style="10"/>
    <col min="11777" max="11779" width="0" style="10" hidden="1" customWidth="1"/>
    <col min="11780" max="11780" width="47.7109375" style="10" customWidth="1"/>
    <col min="11781" max="11781" width="0" style="10" hidden="1" customWidth="1"/>
    <col min="11782" max="11784" width="20.7109375" style="10" customWidth="1"/>
    <col min="11785" max="11785" width="48.7109375" style="10" customWidth="1"/>
    <col min="11786" max="11786" width="0" style="10" hidden="1" customWidth="1"/>
    <col min="11787" max="11788" width="20.7109375" style="10" customWidth="1"/>
    <col min="11789" max="11789" width="20.5703125" style="10" customWidth="1"/>
    <col min="11790" max="11791" width="0" style="10" hidden="1" customWidth="1"/>
    <col min="11792" max="11792" width="20.7109375" style="10" customWidth="1"/>
    <col min="11793" max="12032" width="11.42578125" style="10"/>
    <col min="12033" max="12035" width="0" style="10" hidden="1" customWidth="1"/>
    <col min="12036" max="12036" width="47.7109375" style="10" customWidth="1"/>
    <col min="12037" max="12037" width="0" style="10" hidden="1" customWidth="1"/>
    <col min="12038" max="12040" width="20.7109375" style="10" customWidth="1"/>
    <col min="12041" max="12041" width="48.7109375" style="10" customWidth="1"/>
    <col min="12042" max="12042" width="0" style="10" hidden="1" customWidth="1"/>
    <col min="12043" max="12044" width="20.7109375" style="10" customWidth="1"/>
    <col min="12045" max="12045" width="20.5703125" style="10" customWidth="1"/>
    <col min="12046" max="12047" width="0" style="10" hidden="1" customWidth="1"/>
    <col min="12048" max="12048" width="20.7109375" style="10" customWidth="1"/>
    <col min="12049" max="12288" width="11.42578125" style="10"/>
    <col min="12289" max="12291" width="0" style="10" hidden="1" customWidth="1"/>
    <col min="12292" max="12292" width="47.7109375" style="10" customWidth="1"/>
    <col min="12293" max="12293" width="0" style="10" hidden="1" customWidth="1"/>
    <col min="12294" max="12296" width="20.7109375" style="10" customWidth="1"/>
    <col min="12297" max="12297" width="48.7109375" style="10" customWidth="1"/>
    <col min="12298" max="12298" width="0" style="10" hidden="1" customWidth="1"/>
    <col min="12299" max="12300" width="20.7109375" style="10" customWidth="1"/>
    <col min="12301" max="12301" width="20.5703125" style="10" customWidth="1"/>
    <col min="12302" max="12303" width="0" style="10" hidden="1" customWidth="1"/>
    <col min="12304" max="12304" width="20.7109375" style="10" customWidth="1"/>
    <col min="12305" max="12544" width="11.42578125" style="10"/>
    <col min="12545" max="12547" width="0" style="10" hidden="1" customWidth="1"/>
    <col min="12548" max="12548" width="47.7109375" style="10" customWidth="1"/>
    <col min="12549" max="12549" width="0" style="10" hidden="1" customWidth="1"/>
    <col min="12550" max="12552" width="20.7109375" style="10" customWidth="1"/>
    <col min="12553" max="12553" width="48.7109375" style="10" customWidth="1"/>
    <col min="12554" max="12554" width="0" style="10" hidden="1" customWidth="1"/>
    <col min="12555" max="12556" width="20.7109375" style="10" customWidth="1"/>
    <col min="12557" max="12557" width="20.5703125" style="10" customWidth="1"/>
    <col min="12558" max="12559" width="0" style="10" hidden="1" customWidth="1"/>
    <col min="12560" max="12560" width="20.7109375" style="10" customWidth="1"/>
    <col min="12561" max="12800" width="11.42578125" style="10"/>
    <col min="12801" max="12803" width="0" style="10" hidden="1" customWidth="1"/>
    <col min="12804" max="12804" width="47.7109375" style="10" customWidth="1"/>
    <col min="12805" max="12805" width="0" style="10" hidden="1" customWidth="1"/>
    <col min="12806" max="12808" width="20.7109375" style="10" customWidth="1"/>
    <col min="12809" max="12809" width="48.7109375" style="10" customWidth="1"/>
    <col min="12810" max="12810" width="0" style="10" hidden="1" customWidth="1"/>
    <col min="12811" max="12812" width="20.7109375" style="10" customWidth="1"/>
    <col min="12813" max="12813" width="20.5703125" style="10" customWidth="1"/>
    <col min="12814" max="12815" width="0" style="10" hidden="1" customWidth="1"/>
    <col min="12816" max="12816" width="20.7109375" style="10" customWidth="1"/>
    <col min="12817" max="13056" width="11.42578125" style="10"/>
    <col min="13057" max="13059" width="0" style="10" hidden="1" customWidth="1"/>
    <col min="13060" max="13060" width="47.7109375" style="10" customWidth="1"/>
    <col min="13061" max="13061" width="0" style="10" hidden="1" customWidth="1"/>
    <col min="13062" max="13064" width="20.7109375" style="10" customWidth="1"/>
    <col min="13065" max="13065" width="48.7109375" style="10" customWidth="1"/>
    <col min="13066" max="13066" width="0" style="10" hidden="1" customWidth="1"/>
    <col min="13067" max="13068" width="20.7109375" style="10" customWidth="1"/>
    <col min="13069" max="13069" width="20.5703125" style="10" customWidth="1"/>
    <col min="13070" max="13071" width="0" style="10" hidden="1" customWidth="1"/>
    <col min="13072" max="13072" width="20.7109375" style="10" customWidth="1"/>
    <col min="13073" max="13312" width="11.42578125" style="10"/>
    <col min="13313" max="13315" width="0" style="10" hidden="1" customWidth="1"/>
    <col min="13316" max="13316" width="47.7109375" style="10" customWidth="1"/>
    <col min="13317" max="13317" width="0" style="10" hidden="1" customWidth="1"/>
    <col min="13318" max="13320" width="20.7109375" style="10" customWidth="1"/>
    <col min="13321" max="13321" width="48.7109375" style="10" customWidth="1"/>
    <col min="13322" max="13322" width="0" style="10" hidden="1" customWidth="1"/>
    <col min="13323" max="13324" width="20.7109375" style="10" customWidth="1"/>
    <col min="13325" max="13325" width="20.5703125" style="10" customWidth="1"/>
    <col min="13326" max="13327" width="0" style="10" hidden="1" customWidth="1"/>
    <col min="13328" max="13328" width="20.7109375" style="10" customWidth="1"/>
    <col min="13329" max="13568" width="11.42578125" style="10"/>
    <col min="13569" max="13571" width="0" style="10" hidden="1" customWidth="1"/>
    <col min="13572" max="13572" width="47.7109375" style="10" customWidth="1"/>
    <col min="13573" max="13573" width="0" style="10" hidden="1" customWidth="1"/>
    <col min="13574" max="13576" width="20.7109375" style="10" customWidth="1"/>
    <col min="13577" max="13577" width="48.7109375" style="10" customWidth="1"/>
    <col min="13578" max="13578" width="0" style="10" hidden="1" customWidth="1"/>
    <col min="13579" max="13580" width="20.7109375" style="10" customWidth="1"/>
    <col min="13581" max="13581" width="20.5703125" style="10" customWidth="1"/>
    <col min="13582" max="13583" width="0" style="10" hidden="1" customWidth="1"/>
    <col min="13584" max="13584" width="20.7109375" style="10" customWidth="1"/>
    <col min="13585" max="13824" width="11.42578125" style="10"/>
    <col min="13825" max="13827" width="0" style="10" hidden="1" customWidth="1"/>
    <col min="13828" max="13828" width="47.7109375" style="10" customWidth="1"/>
    <col min="13829" max="13829" width="0" style="10" hidden="1" customWidth="1"/>
    <col min="13830" max="13832" width="20.7109375" style="10" customWidth="1"/>
    <col min="13833" max="13833" width="48.7109375" style="10" customWidth="1"/>
    <col min="13834" max="13834" width="0" style="10" hidden="1" customWidth="1"/>
    <col min="13835" max="13836" width="20.7109375" style="10" customWidth="1"/>
    <col min="13837" max="13837" width="20.5703125" style="10" customWidth="1"/>
    <col min="13838" max="13839" width="0" style="10" hidden="1" customWidth="1"/>
    <col min="13840" max="13840" width="20.7109375" style="10" customWidth="1"/>
    <col min="13841" max="14080" width="11.42578125" style="10"/>
    <col min="14081" max="14083" width="0" style="10" hidden="1" customWidth="1"/>
    <col min="14084" max="14084" width="47.7109375" style="10" customWidth="1"/>
    <col min="14085" max="14085" width="0" style="10" hidden="1" customWidth="1"/>
    <col min="14086" max="14088" width="20.7109375" style="10" customWidth="1"/>
    <col min="14089" max="14089" width="48.7109375" style="10" customWidth="1"/>
    <col min="14090" max="14090" width="0" style="10" hidden="1" customWidth="1"/>
    <col min="14091" max="14092" width="20.7109375" style="10" customWidth="1"/>
    <col min="14093" max="14093" width="20.5703125" style="10" customWidth="1"/>
    <col min="14094" max="14095" width="0" style="10" hidden="1" customWidth="1"/>
    <col min="14096" max="14096" width="20.7109375" style="10" customWidth="1"/>
    <col min="14097" max="14336" width="11.42578125" style="10"/>
    <col min="14337" max="14339" width="0" style="10" hidden="1" customWidth="1"/>
    <col min="14340" max="14340" width="47.7109375" style="10" customWidth="1"/>
    <col min="14341" max="14341" width="0" style="10" hidden="1" customWidth="1"/>
    <col min="14342" max="14344" width="20.7109375" style="10" customWidth="1"/>
    <col min="14345" max="14345" width="48.7109375" style="10" customWidth="1"/>
    <col min="14346" max="14346" width="0" style="10" hidden="1" customWidth="1"/>
    <col min="14347" max="14348" width="20.7109375" style="10" customWidth="1"/>
    <col min="14349" max="14349" width="20.5703125" style="10" customWidth="1"/>
    <col min="14350" max="14351" width="0" style="10" hidden="1" customWidth="1"/>
    <col min="14352" max="14352" width="20.7109375" style="10" customWidth="1"/>
    <col min="14353" max="14592" width="11.42578125" style="10"/>
    <col min="14593" max="14595" width="0" style="10" hidden="1" customWidth="1"/>
    <col min="14596" max="14596" width="47.7109375" style="10" customWidth="1"/>
    <col min="14597" max="14597" width="0" style="10" hidden="1" customWidth="1"/>
    <col min="14598" max="14600" width="20.7109375" style="10" customWidth="1"/>
    <col min="14601" max="14601" width="48.7109375" style="10" customWidth="1"/>
    <col min="14602" max="14602" width="0" style="10" hidden="1" customWidth="1"/>
    <col min="14603" max="14604" width="20.7109375" style="10" customWidth="1"/>
    <col min="14605" max="14605" width="20.5703125" style="10" customWidth="1"/>
    <col min="14606" max="14607" width="0" style="10" hidden="1" customWidth="1"/>
    <col min="14608" max="14608" width="20.7109375" style="10" customWidth="1"/>
    <col min="14609" max="14848" width="11.42578125" style="10"/>
    <col min="14849" max="14851" width="0" style="10" hidden="1" customWidth="1"/>
    <col min="14852" max="14852" width="47.7109375" style="10" customWidth="1"/>
    <col min="14853" max="14853" width="0" style="10" hidden="1" customWidth="1"/>
    <col min="14854" max="14856" width="20.7109375" style="10" customWidth="1"/>
    <col min="14857" max="14857" width="48.7109375" style="10" customWidth="1"/>
    <col min="14858" max="14858" width="0" style="10" hidden="1" customWidth="1"/>
    <col min="14859" max="14860" width="20.7109375" style="10" customWidth="1"/>
    <col min="14861" max="14861" width="20.5703125" style="10" customWidth="1"/>
    <col min="14862" max="14863" width="0" style="10" hidden="1" customWidth="1"/>
    <col min="14864" max="14864" width="20.7109375" style="10" customWidth="1"/>
    <col min="14865" max="15104" width="11.42578125" style="10"/>
    <col min="15105" max="15107" width="0" style="10" hidden="1" customWidth="1"/>
    <col min="15108" max="15108" width="47.7109375" style="10" customWidth="1"/>
    <col min="15109" max="15109" width="0" style="10" hidden="1" customWidth="1"/>
    <col min="15110" max="15112" width="20.7109375" style="10" customWidth="1"/>
    <col min="15113" max="15113" width="48.7109375" style="10" customWidth="1"/>
    <col min="15114" max="15114" width="0" style="10" hidden="1" customWidth="1"/>
    <col min="15115" max="15116" width="20.7109375" style="10" customWidth="1"/>
    <col min="15117" max="15117" width="20.5703125" style="10" customWidth="1"/>
    <col min="15118" max="15119" width="0" style="10" hidden="1" customWidth="1"/>
    <col min="15120" max="15120" width="20.7109375" style="10" customWidth="1"/>
    <col min="15121" max="15360" width="11.42578125" style="10"/>
    <col min="15361" max="15363" width="0" style="10" hidden="1" customWidth="1"/>
    <col min="15364" max="15364" width="47.7109375" style="10" customWidth="1"/>
    <col min="15365" max="15365" width="0" style="10" hidden="1" customWidth="1"/>
    <col min="15366" max="15368" width="20.7109375" style="10" customWidth="1"/>
    <col min="15369" max="15369" width="48.7109375" style="10" customWidth="1"/>
    <col min="15370" max="15370" width="0" style="10" hidden="1" customWidth="1"/>
    <col min="15371" max="15372" width="20.7109375" style="10" customWidth="1"/>
    <col min="15373" max="15373" width="20.5703125" style="10" customWidth="1"/>
    <col min="15374" max="15375" width="0" style="10" hidden="1" customWidth="1"/>
    <col min="15376" max="15376" width="20.7109375" style="10" customWidth="1"/>
    <col min="15377" max="15616" width="11.42578125" style="10"/>
    <col min="15617" max="15619" width="0" style="10" hidden="1" customWidth="1"/>
    <col min="15620" max="15620" width="47.7109375" style="10" customWidth="1"/>
    <col min="15621" max="15621" width="0" style="10" hidden="1" customWidth="1"/>
    <col min="15622" max="15624" width="20.7109375" style="10" customWidth="1"/>
    <col min="15625" max="15625" width="48.7109375" style="10" customWidth="1"/>
    <col min="15626" max="15626" width="0" style="10" hidden="1" customWidth="1"/>
    <col min="15627" max="15628" width="20.7109375" style="10" customWidth="1"/>
    <col min="15629" max="15629" width="20.5703125" style="10" customWidth="1"/>
    <col min="15630" max="15631" width="0" style="10" hidden="1" customWidth="1"/>
    <col min="15632" max="15632" width="20.7109375" style="10" customWidth="1"/>
    <col min="15633" max="15872" width="11.42578125" style="10"/>
    <col min="15873" max="15875" width="0" style="10" hidden="1" customWidth="1"/>
    <col min="15876" max="15876" width="47.7109375" style="10" customWidth="1"/>
    <col min="15877" max="15877" width="0" style="10" hidden="1" customWidth="1"/>
    <col min="15878" max="15880" width="20.7109375" style="10" customWidth="1"/>
    <col min="15881" max="15881" width="48.7109375" style="10" customWidth="1"/>
    <col min="15882" max="15882" width="0" style="10" hidden="1" customWidth="1"/>
    <col min="15883" max="15884" width="20.7109375" style="10" customWidth="1"/>
    <col min="15885" max="15885" width="20.5703125" style="10" customWidth="1"/>
    <col min="15886" max="15887" width="0" style="10" hidden="1" customWidth="1"/>
    <col min="15888" max="15888" width="20.7109375" style="10" customWidth="1"/>
    <col min="15889" max="16128" width="11.42578125" style="10"/>
    <col min="16129" max="16131" width="0" style="10" hidden="1" customWidth="1"/>
    <col min="16132" max="16132" width="47.7109375" style="10" customWidth="1"/>
    <col min="16133" max="16133" width="0" style="10" hidden="1" customWidth="1"/>
    <col min="16134" max="16136" width="20.7109375" style="10" customWidth="1"/>
    <col min="16137" max="16137" width="48.7109375" style="10" customWidth="1"/>
    <col min="16138" max="16138" width="0" style="10" hidden="1" customWidth="1"/>
    <col min="16139" max="16140" width="20.7109375" style="10" customWidth="1"/>
    <col min="16141" max="16141" width="20.5703125" style="10" customWidth="1"/>
    <col min="16142" max="16143" width="0" style="10" hidden="1" customWidth="1"/>
    <col min="16144" max="16144" width="20.7109375" style="10" customWidth="1"/>
    <col min="16145" max="16384" width="11.42578125" style="10"/>
  </cols>
  <sheetData>
    <row r="1" spans="2:31" s="1" customFormat="1" x14ac:dyDescent="0.25">
      <c r="B1" s="2"/>
      <c r="C1" s="2"/>
      <c r="N1" s="3"/>
      <c r="O1" s="2"/>
      <c r="P1" s="2"/>
    </row>
    <row r="2" spans="2:31" s="1" customFormat="1" ht="18" customHeight="1" x14ac:dyDescent="0.25">
      <c r="B2" s="2"/>
      <c r="C2" s="2"/>
      <c r="D2" s="4"/>
      <c r="H2" s="5" t="s">
        <v>0</v>
      </c>
      <c r="N2" s="3"/>
      <c r="O2" s="2"/>
      <c r="P2" s="2"/>
    </row>
    <row r="3" spans="2:31" s="1" customFormat="1" ht="18" customHeight="1" x14ac:dyDescent="0.25">
      <c r="B3" s="2"/>
      <c r="C3" s="2"/>
      <c r="D3" s="6"/>
      <c r="N3" s="3"/>
      <c r="O3" s="2"/>
      <c r="P3" s="2"/>
    </row>
    <row r="4" spans="2:31" s="1" customFormat="1" ht="18" customHeight="1" x14ac:dyDescent="0.25">
      <c r="B4" s="2"/>
      <c r="C4" s="2"/>
      <c r="D4" s="6"/>
      <c r="N4" s="3"/>
      <c r="O4" s="2"/>
      <c r="P4" s="2"/>
    </row>
    <row r="5" spans="2:31" s="1" customFormat="1" ht="18" customHeight="1" x14ac:dyDescent="0.25">
      <c r="B5" s="2"/>
      <c r="C5" s="2"/>
      <c r="D5" s="7" t="s">
        <v>1</v>
      </c>
      <c r="J5" s="8"/>
      <c r="K5" s="8"/>
      <c r="L5" s="8"/>
      <c r="N5" s="3"/>
      <c r="O5" s="2"/>
      <c r="P5" s="2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5.0999999999999996" customHeight="1" thickBot="1" x14ac:dyDescent="0.3">
      <c r="D6" s="12"/>
      <c r="E6" s="13"/>
      <c r="F6" s="13"/>
      <c r="G6" s="13"/>
      <c r="I6" s="14"/>
      <c r="J6" s="12"/>
      <c r="K6" s="12"/>
      <c r="L6" s="12"/>
      <c r="M6" s="13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2:31" ht="15.75" x14ac:dyDescent="0.25">
      <c r="D7" s="15" t="s">
        <v>2</v>
      </c>
      <c r="E7" s="16" t="s">
        <v>3</v>
      </c>
      <c r="F7" s="16" t="s">
        <v>4</v>
      </c>
      <c r="G7" s="16" t="s">
        <v>5</v>
      </c>
      <c r="H7" s="17" t="s">
        <v>6</v>
      </c>
      <c r="I7" s="18" t="s">
        <v>7</v>
      </c>
      <c r="J7" s="16" t="s">
        <v>3</v>
      </c>
      <c r="K7" s="16" t="s">
        <v>4</v>
      </c>
      <c r="L7" s="16" t="s">
        <v>5</v>
      </c>
      <c r="M7" s="17" t="s">
        <v>6</v>
      </c>
      <c r="N7" s="19" t="s">
        <v>5</v>
      </c>
      <c r="O7" s="20" t="s">
        <v>8</v>
      </c>
    </row>
    <row r="8" spans="2:31" ht="16.5" thickBot="1" x14ac:dyDescent="0.3">
      <c r="D8" s="21"/>
      <c r="E8" s="22">
        <v>41639</v>
      </c>
      <c r="F8" s="22">
        <v>42004</v>
      </c>
      <c r="G8" s="23">
        <v>41912</v>
      </c>
      <c r="H8" s="24" t="s">
        <v>9</v>
      </c>
      <c r="I8" s="21"/>
      <c r="J8" s="22">
        <f>E8</f>
        <v>41639</v>
      </c>
      <c r="K8" s="22">
        <f>F8</f>
        <v>42004</v>
      </c>
      <c r="L8" s="25">
        <f>G8</f>
        <v>41912</v>
      </c>
      <c r="M8" s="26" t="s">
        <v>9</v>
      </c>
      <c r="N8" s="27">
        <f>G8</f>
        <v>41912</v>
      </c>
      <c r="O8" s="20"/>
    </row>
    <row r="9" spans="2:31" ht="14.1" customHeight="1" thickTop="1" x14ac:dyDescent="0.25">
      <c r="B9" s="28" t="s">
        <v>5</v>
      </c>
      <c r="C9" s="29" t="s">
        <v>8</v>
      </c>
      <c r="D9" s="30"/>
      <c r="E9" s="31"/>
      <c r="F9" s="31"/>
      <c r="G9" s="31"/>
      <c r="H9" s="32"/>
      <c r="I9" s="33"/>
      <c r="J9" s="31"/>
      <c r="K9" s="31"/>
      <c r="L9" s="31"/>
      <c r="M9" s="32"/>
      <c r="O9" s="3"/>
    </row>
    <row r="10" spans="2:31" ht="14.1" customHeight="1" x14ac:dyDescent="0.25">
      <c r="B10" s="27">
        <f>G8</f>
        <v>41912</v>
      </c>
      <c r="C10" s="29"/>
      <c r="D10" s="34" t="s">
        <v>10</v>
      </c>
      <c r="E10" s="35">
        <f>E11+E17+E21+E24+E31</f>
        <v>189804752.61000001</v>
      </c>
      <c r="F10" s="35">
        <v>205797414</v>
      </c>
      <c r="G10" s="35">
        <f>G11+G17+G21+G24+G31</f>
        <v>249341388.18000004</v>
      </c>
      <c r="H10" s="36">
        <f>H11+H17+H21+H24+H31</f>
        <v>251937390</v>
      </c>
      <c r="I10" s="37" t="s">
        <v>11</v>
      </c>
      <c r="J10" s="35">
        <f>J11+J26+J31</f>
        <v>140131877.42999998</v>
      </c>
      <c r="K10" s="35">
        <v>175698099</v>
      </c>
      <c r="L10" s="35">
        <f>L11+L26+L31</f>
        <v>159862082.94800001</v>
      </c>
      <c r="M10" s="36">
        <f>M11+M26+M31</f>
        <v>179306582.03</v>
      </c>
      <c r="N10" s="38" t="str">
        <f>IF(L10&lt;(L12*0.5),"OJO CAUSA DISOLUCION"," ")</f>
        <v xml:space="preserve"> </v>
      </c>
      <c r="O10" s="39" t="str">
        <f>IF(M10&lt;(M12*0.5),"OJO CAUSA DISOLUCION"," ")</f>
        <v xml:space="preserve"> </v>
      </c>
    </row>
    <row r="11" spans="2:31" ht="14.1" customHeight="1" x14ac:dyDescent="0.25">
      <c r="B11" s="40">
        <f>E11+[1]PAIF!D12-[1]PAIF!H40+[1]PyG!D45</f>
        <v>7.9999999998108251E-2</v>
      </c>
      <c r="C11" s="41">
        <f>E11+[1]PAIF!E12-[1]PAIF!I40+[1]PyG!E45</f>
        <v>0.31999999999970896</v>
      </c>
      <c r="D11" s="42" t="s">
        <v>12</v>
      </c>
      <c r="E11" s="43">
        <f>SUM(E12:E16)</f>
        <v>24989.32</v>
      </c>
      <c r="F11" s="43">
        <v>0</v>
      </c>
      <c r="G11" s="43">
        <f>SUM(G12:G16)</f>
        <v>0</v>
      </c>
      <c r="H11" s="44">
        <f>SUM(H12:H16)</f>
        <v>0</v>
      </c>
      <c r="I11" s="45" t="s">
        <v>13</v>
      </c>
      <c r="J11" s="43">
        <f>J12+J15+J16+J19+J22+J23+J24</f>
        <v>42140898.729999989</v>
      </c>
      <c r="K11" s="43">
        <v>81546467</v>
      </c>
      <c r="L11" s="43">
        <f>L12+L15+L16+L19+L22+L23+L24</f>
        <v>53981987.96800001</v>
      </c>
      <c r="M11" s="44">
        <f>M12+M15+M16+M19+M22+M23+M24</f>
        <v>74311487.030000001</v>
      </c>
    </row>
    <row r="12" spans="2:31" ht="14.1" customHeight="1" x14ac:dyDescent="0.25">
      <c r="D12" s="46" t="s">
        <v>14</v>
      </c>
      <c r="E12" s="43"/>
      <c r="F12" s="43"/>
      <c r="G12" s="47"/>
      <c r="H12" s="48"/>
      <c r="I12" s="49" t="s">
        <v>15</v>
      </c>
      <c r="J12" s="43">
        <f>SUM(J13:J14)</f>
        <v>97311215.5</v>
      </c>
      <c r="K12" s="43">
        <v>97311216</v>
      </c>
      <c r="L12" s="43">
        <f>SUM(L13:L14)</f>
        <v>97311215.5</v>
      </c>
      <c r="M12" s="44">
        <f>SUM(M13:M14)</f>
        <v>97311216</v>
      </c>
      <c r="N12" s="50">
        <f>J12+[1]PAIF!H25-[1]PAIF!D35</f>
        <v>97311215.5</v>
      </c>
      <c r="O12" s="41">
        <f>J12+[1]PAIF!I25-[1]PAIF!E35</f>
        <v>117311215.5</v>
      </c>
    </row>
    <row r="13" spans="2:31" ht="14.1" customHeight="1" x14ac:dyDescent="0.25">
      <c r="D13" s="46" t="s">
        <v>16</v>
      </c>
      <c r="E13" s="43"/>
      <c r="F13" s="43"/>
      <c r="G13" s="47"/>
      <c r="H13" s="48"/>
      <c r="I13" s="51" t="s">
        <v>17</v>
      </c>
      <c r="J13" s="43">
        <v>97311215.5</v>
      </c>
      <c r="K13" s="43">
        <v>97311216</v>
      </c>
      <c r="L13" s="47">
        <v>97311215.5</v>
      </c>
      <c r="M13" s="48">
        <v>97311216</v>
      </c>
    </row>
    <row r="14" spans="2:31" ht="14.1" customHeight="1" x14ac:dyDescent="0.25">
      <c r="D14" s="46" t="s">
        <v>18</v>
      </c>
      <c r="E14" s="43"/>
      <c r="F14" s="43"/>
      <c r="G14" s="47"/>
      <c r="H14" s="48"/>
      <c r="I14" s="51" t="s">
        <v>19</v>
      </c>
      <c r="J14" s="43"/>
      <c r="K14" s="43"/>
      <c r="L14" s="47"/>
      <c r="M14" s="48"/>
    </row>
    <row r="15" spans="2:31" ht="14.1" customHeight="1" x14ac:dyDescent="0.25">
      <c r="D15" s="46" t="s">
        <v>20</v>
      </c>
      <c r="E15" s="43">
        <v>24989.32</v>
      </c>
      <c r="F15" s="43"/>
      <c r="G15" s="47"/>
      <c r="H15" s="48"/>
      <c r="I15" s="49" t="s">
        <v>21</v>
      </c>
      <c r="J15" s="43"/>
      <c r="K15" s="43"/>
      <c r="L15" s="47"/>
      <c r="M15" s="48"/>
    </row>
    <row r="16" spans="2:31" ht="14.1" customHeight="1" x14ac:dyDescent="0.25">
      <c r="D16" s="46" t="s">
        <v>22</v>
      </c>
      <c r="E16" s="43"/>
      <c r="F16" s="43"/>
      <c r="G16" s="47"/>
      <c r="H16" s="48"/>
      <c r="I16" s="49" t="s">
        <v>23</v>
      </c>
      <c r="J16" s="43">
        <f>SUM(J17:J18)</f>
        <v>1097209.0900000001</v>
      </c>
      <c r="K16" s="43">
        <v>1097209</v>
      </c>
      <c r="L16" s="43">
        <f>SUM(L17:L18)</f>
        <v>1097209.0900000001</v>
      </c>
      <c r="M16" s="44">
        <f>SUM(M17:M18)</f>
        <v>1097209</v>
      </c>
    </row>
    <row r="17" spans="2:31" ht="14.1" customHeight="1" x14ac:dyDescent="0.25">
      <c r="B17" s="40">
        <f>E17+[1]PAIF!D17-[1]PAIF!H41+[1]PyG!D46</f>
        <v>23102726.16</v>
      </c>
      <c r="C17" s="41">
        <f>E17+[1]PAIF!E17-[1]PAIF!I41+[1]PyG!E46</f>
        <v>25511578.27</v>
      </c>
      <c r="D17" s="42" t="s">
        <v>24</v>
      </c>
      <c r="E17" s="43">
        <f>SUM(E18:E20)</f>
        <v>22230602.27</v>
      </c>
      <c r="F17" s="43">
        <v>24106415</v>
      </c>
      <c r="G17" s="43">
        <f>SUM(G18:G20)</f>
        <v>25188319.18</v>
      </c>
      <c r="H17" s="44">
        <f>SUM(H18:H20)</f>
        <v>27597171</v>
      </c>
      <c r="I17" s="51" t="s">
        <v>25</v>
      </c>
      <c r="J17" s="43">
        <v>1096690.06</v>
      </c>
      <c r="K17" s="43">
        <v>1096690</v>
      </c>
      <c r="L17" s="47">
        <v>1096690.06</v>
      </c>
      <c r="M17" s="48">
        <v>1096690</v>
      </c>
      <c r="N17" s="38" t="str">
        <f>IF(L17&gt;=0.2*L12," ","VER RESERVA LEGAL")</f>
        <v>VER RESERVA LEGAL</v>
      </c>
      <c r="O17" s="39" t="str">
        <f>IF(M17&gt;=0.2*M12," ","VER RESERVA LEGAL")</f>
        <v>VER RESERVA LEGAL</v>
      </c>
    </row>
    <row r="18" spans="2:31" ht="14.1" customHeight="1" x14ac:dyDescent="0.25">
      <c r="D18" s="46" t="s">
        <v>26</v>
      </c>
      <c r="E18" s="43">
        <v>22026750.140000001</v>
      </c>
      <c r="F18" s="43">
        <v>23010455</v>
      </c>
      <c r="G18" s="47">
        <v>21902328.079999998</v>
      </c>
      <c r="H18" s="48">
        <v>21860854</v>
      </c>
      <c r="I18" s="52" t="s">
        <v>27</v>
      </c>
      <c r="J18" s="43">
        <v>519.03</v>
      </c>
      <c r="K18" s="43">
        <v>519</v>
      </c>
      <c r="L18" s="47">
        <v>519.03</v>
      </c>
      <c r="M18" s="48">
        <v>519</v>
      </c>
    </row>
    <row r="19" spans="2:31" ht="14.1" customHeight="1" x14ac:dyDescent="0.25">
      <c r="D19" s="46" t="s">
        <v>28</v>
      </c>
      <c r="E19" s="43">
        <v>203852.13</v>
      </c>
      <c r="F19" s="43">
        <v>69310</v>
      </c>
      <c r="G19" s="47">
        <v>140048.62</v>
      </c>
      <c r="H19" s="48">
        <v>105724</v>
      </c>
      <c r="I19" s="49" t="s">
        <v>29</v>
      </c>
      <c r="J19" s="43">
        <f>SUM(J20:J21)</f>
        <v>-124482497.43000001</v>
      </c>
      <c r="K19" s="43">
        <v>-109614937</v>
      </c>
      <c r="L19" s="43">
        <f>SUM(L20:L21)</f>
        <v>-118466958.59</v>
      </c>
      <c r="M19" s="44">
        <f>SUM(M20:M21)</f>
        <v>-118466959</v>
      </c>
    </row>
    <row r="20" spans="2:31" ht="14.1" customHeight="1" x14ac:dyDescent="0.25">
      <c r="D20" s="46" t="s">
        <v>30</v>
      </c>
      <c r="E20" s="43"/>
      <c r="F20" s="43">
        <v>1026650</v>
      </c>
      <c r="G20" s="47">
        <v>3145942.48</v>
      </c>
      <c r="H20" s="48">
        <v>5630593</v>
      </c>
      <c r="I20" s="52" t="s">
        <v>31</v>
      </c>
      <c r="J20" s="43"/>
      <c r="K20" s="43"/>
      <c r="L20" s="47"/>
      <c r="M20" s="48"/>
    </row>
    <row r="21" spans="2:31" ht="14.1" customHeight="1" x14ac:dyDescent="0.25">
      <c r="B21" s="40">
        <f>E21+[1]PAIF!D23-[1]PAIF!H42+[1]PyG!D47</f>
        <v>226962334.07000002</v>
      </c>
      <c r="C21" s="41">
        <f>E21+[1]PAIF!E23-[1]PAIF!I42+[1]PyG!E47</f>
        <v>225024995.46000001</v>
      </c>
      <c r="D21" s="42" t="s">
        <v>32</v>
      </c>
      <c r="E21" s="43">
        <f>SUM(E22:E23)</f>
        <v>156831759.46000001</v>
      </c>
      <c r="F21" s="43">
        <v>167074681</v>
      </c>
      <c r="G21" s="43">
        <f>SUM(G22:G23)</f>
        <v>214866637.45000002</v>
      </c>
      <c r="H21" s="44">
        <f>SUM(H22:H23)</f>
        <v>212929299</v>
      </c>
      <c r="I21" s="51" t="s">
        <v>33</v>
      </c>
      <c r="J21" s="43">
        <v>-124482497.43000001</v>
      </c>
      <c r="K21" s="43">
        <v>-109614937</v>
      </c>
      <c r="L21" s="47">
        <v>-118466958.59</v>
      </c>
      <c r="M21" s="48">
        <v>-118466959</v>
      </c>
    </row>
    <row r="22" spans="2:31" ht="14.1" customHeight="1" x14ac:dyDescent="0.25">
      <c r="D22" s="46" t="s">
        <v>34</v>
      </c>
      <c r="E22" s="43">
        <v>18161249.120000001</v>
      </c>
      <c r="F22" s="43">
        <v>30126178</v>
      </c>
      <c r="G22" s="47">
        <v>29817445.550000001</v>
      </c>
      <c r="H22" s="48">
        <v>29887176</v>
      </c>
      <c r="I22" s="53" t="s">
        <v>35</v>
      </c>
      <c r="J22" s="43">
        <v>62199432.729999997</v>
      </c>
      <c r="K22" s="43">
        <v>66495358</v>
      </c>
      <c r="L22" s="47">
        <v>62199432.729999997</v>
      </c>
      <c r="M22" s="48">
        <v>82199433</v>
      </c>
    </row>
    <row r="23" spans="2:31" ht="14.1" customHeight="1" x14ac:dyDescent="0.25">
      <c r="D23" s="46" t="s">
        <v>36</v>
      </c>
      <c r="E23" s="43">
        <f>126574813.72+12095696.62</f>
        <v>138670510.34</v>
      </c>
      <c r="F23" s="43">
        <v>136948503</v>
      </c>
      <c r="G23" s="47">
        <v>185049191.90000001</v>
      </c>
      <c r="H23" s="48">
        <v>183042123</v>
      </c>
      <c r="I23" s="49" t="s">
        <v>37</v>
      </c>
      <c r="J23" s="43">
        <v>6015538.8399999999</v>
      </c>
      <c r="K23" s="43">
        <v>26257621</v>
      </c>
      <c r="L23" s="43">
        <f>[1]PyG!D84</f>
        <v>11841089.238000009</v>
      </c>
      <c r="M23" s="44">
        <f>[1]PyG!E84</f>
        <v>12170588.030000001</v>
      </c>
    </row>
    <row r="24" spans="2:31" ht="14.1" customHeight="1" x14ac:dyDescent="0.25">
      <c r="B24" s="40">
        <f>E24+[1]PAIF!D26-[1]PAIF!H43</f>
        <v>9459145.1600000001</v>
      </c>
      <c r="C24" s="41">
        <f>E24+[1]PAIF!E26-[1]PAIF!I43</f>
        <v>11539661.560000001</v>
      </c>
      <c r="D24" s="42" t="s">
        <v>38</v>
      </c>
      <c r="E24" s="43">
        <f>SUM(E25:E30)</f>
        <v>10717401.560000001</v>
      </c>
      <c r="F24" s="43">
        <v>14616318</v>
      </c>
      <c r="G24" s="43">
        <f>SUM(G25:G30)</f>
        <v>9286431.5500000007</v>
      </c>
      <c r="H24" s="44">
        <f>SUM(H25:H30)</f>
        <v>11410920</v>
      </c>
      <c r="I24" s="49" t="s">
        <v>39</v>
      </c>
      <c r="J24" s="43"/>
      <c r="K24" s="43"/>
      <c r="L24" s="47"/>
      <c r="M24" s="48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</row>
    <row r="25" spans="2:31" ht="14.1" customHeight="1" x14ac:dyDescent="0.25">
      <c r="D25" s="46" t="s">
        <v>40</v>
      </c>
      <c r="E25" s="43"/>
      <c r="F25" s="43"/>
      <c r="G25" s="47"/>
      <c r="H25" s="48"/>
      <c r="I25" s="33"/>
      <c r="J25" s="43"/>
      <c r="K25" s="43"/>
      <c r="L25" s="43"/>
      <c r="M25" s="44"/>
    </row>
    <row r="26" spans="2:31" ht="14.1" customHeight="1" x14ac:dyDescent="0.25">
      <c r="D26" s="46" t="s">
        <v>41</v>
      </c>
      <c r="E26" s="43">
        <v>10394176.880000001</v>
      </c>
      <c r="F26" s="43">
        <v>14479425</v>
      </c>
      <c r="G26" s="47">
        <v>9092122.5500000007</v>
      </c>
      <c r="H26" s="48">
        <v>11410920</v>
      </c>
      <c r="I26" s="45" t="s">
        <v>42</v>
      </c>
      <c r="J26" s="43">
        <f>SUM(J27:J29)</f>
        <v>0</v>
      </c>
      <c r="K26" s="43">
        <v>0</v>
      </c>
      <c r="L26" s="43">
        <f>SUM(L27:L29)</f>
        <v>0</v>
      </c>
      <c r="M26" s="44">
        <f>SUM(M27:M29)</f>
        <v>0</v>
      </c>
    </row>
    <row r="27" spans="2:31" ht="14.1" customHeight="1" x14ac:dyDescent="0.25">
      <c r="D27" s="46" t="s">
        <v>43</v>
      </c>
      <c r="E27" s="43"/>
      <c r="F27" s="43"/>
      <c r="G27" s="47"/>
      <c r="H27" s="48"/>
      <c r="I27" s="53" t="s">
        <v>44</v>
      </c>
      <c r="J27" s="43"/>
      <c r="K27" s="43"/>
      <c r="L27" s="47"/>
      <c r="M27" s="48"/>
    </row>
    <row r="28" spans="2:31" ht="14.1" customHeight="1" x14ac:dyDescent="0.25">
      <c r="D28" s="46" t="s">
        <v>45</v>
      </c>
      <c r="E28" s="43"/>
      <c r="F28" s="43">
        <v>136893</v>
      </c>
      <c r="G28" s="47"/>
      <c r="H28" s="48"/>
      <c r="I28" s="53" t="s">
        <v>46</v>
      </c>
      <c r="J28" s="43"/>
      <c r="K28" s="43">
        <v>0</v>
      </c>
      <c r="L28" s="47"/>
      <c r="M28" s="48"/>
    </row>
    <row r="29" spans="2:31" ht="14.1" customHeight="1" x14ac:dyDescent="0.25">
      <c r="D29" s="46" t="s">
        <v>47</v>
      </c>
      <c r="E29" s="43"/>
      <c r="F29" s="43"/>
      <c r="G29" s="47"/>
      <c r="H29" s="48"/>
      <c r="I29" s="49" t="s">
        <v>48</v>
      </c>
      <c r="J29" s="43"/>
      <c r="K29" s="43"/>
      <c r="L29" s="47"/>
      <c r="M29" s="48"/>
    </row>
    <row r="30" spans="2:31" ht="14.1" customHeight="1" x14ac:dyDescent="0.25">
      <c r="D30" s="46" t="s">
        <v>49</v>
      </c>
      <c r="E30" s="43">
        <v>323224.68</v>
      </c>
      <c r="F30" s="43"/>
      <c r="G30" s="47">
        <v>194309</v>
      </c>
      <c r="H30" s="48"/>
      <c r="I30" s="33"/>
      <c r="J30" s="43"/>
      <c r="K30" s="43"/>
      <c r="L30" s="43"/>
      <c r="M30" s="44"/>
    </row>
    <row r="31" spans="2:31" ht="14.1" customHeight="1" x14ac:dyDescent="0.25">
      <c r="D31" s="42" t="s">
        <v>50</v>
      </c>
      <c r="E31" s="43"/>
      <c r="F31" s="43"/>
      <c r="G31" s="47"/>
      <c r="H31" s="48"/>
      <c r="I31" s="45" t="s">
        <v>51</v>
      </c>
      <c r="J31" s="43">
        <f>SUM(J32:J34)</f>
        <v>97990978.699999988</v>
      </c>
      <c r="K31" s="43">
        <v>94151632</v>
      </c>
      <c r="L31" s="43">
        <f>SUM(L32:L34)</f>
        <v>105880094.97999999</v>
      </c>
      <c r="M31" s="44">
        <f>SUM(M32:M34)</f>
        <v>104995095</v>
      </c>
      <c r="N31" s="50">
        <f>(J31+J48)+[1]PAIF!H29-[1]PyG!D48-L48</f>
        <v>106045880.34999999</v>
      </c>
      <c r="O31" s="41">
        <f>(J31+J48)+[1]PAIF!I29-[1]PyG!E48-M48</f>
        <v>105160880.69999999</v>
      </c>
    </row>
    <row r="32" spans="2:31" ht="14.1" customHeight="1" x14ac:dyDescent="0.25">
      <c r="D32" s="55"/>
      <c r="E32" s="43"/>
      <c r="F32" s="43"/>
      <c r="G32" s="43"/>
      <c r="H32" s="44"/>
      <c r="I32" s="53" t="s">
        <v>52</v>
      </c>
      <c r="J32" s="43">
        <v>95929998.709999993</v>
      </c>
      <c r="K32" s="43">
        <v>92190652</v>
      </c>
      <c r="L32" s="47">
        <v>104069764.31999999</v>
      </c>
      <c r="M32" s="48">
        <v>103269608</v>
      </c>
      <c r="O32" s="3"/>
    </row>
    <row r="33" spans="1:15" ht="14.1" customHeight="1" x14ac:dyDescent="0.25">
      <c r="D33" s="34" t="s">
        <v>53</v>
      </c>
      <c r="E33" s="35">
        <f>E34+E35+E42+E50+E57+E58</f>
        <v>397098472.81999999</v>
      </c>
      <c r="F33" s="35">
        <v>299218428</v>
      </c>
      <c r="G33" s="35">
        <f>G34+G35+G42+G50+G57+G58</f>
        <v>278588109.83999997</v>
      </c>
      <c r="H33" s="36">
        <f>H34+H35+H42+H50+H57+H58</f>
        <v>268032368.73000002</v>
      </c>
      <c r="I33" s="53" t="s">
        <v>54</v>
      </c>
      <c r="J33" s="43">
        <v>2060979.99</v>
      </c>
      <c r="K33" s="43">
        <v>1960980</v>
      </c>
      <c r="L33" s="47">
        <v>1810330.66</v>
      </c>
      <c r="M33" s="48">
        <v>1725487</v>
      </c>
      <c r="O33" s="3"/>
    </row>
    <row r="34" spans="1:15" ht="14.1" customHeight="1" x14ac:dyDescent="0.25">
      <c r="D34" s="42" t="s">
        <v>55</v>
      </c>
      <c r="E34" s="43"/>
      <c r="F34" s="43"/>
      <c r="G34" s="47"/>
      <c r="H34" s="48"/>
      <c r="I34" s="49" t="s">
        <v>56</v>
      </c>
      <c r="J34" s="43"/>
      <c r="K34" s="43"/>
      <c r="L34" s="47"/>
      <c r="M34" s="48"/>
    </row>
    <row r="35" spans="1:15" ht="14.1" customHeight="1" x14ac:dyDescent="0.25">
      <c r="D35" s="56" t="s">
        <v>57</v>
      </c>
      <c r="E35" s="43">
        <f>SUM(E36:E41)</f>
        <v>353163460.14999998</v>
      </c>
      <c r="F35" s="43">
        <v>274938052</v>
      </c>
      <c r="G35" s="43">
        <f>SUM(G36:G41)</f>
        <v>255343199.44999999</v>
      </c>
      <c r="H35" s="44">
        <f>SUM(H36:H41)</f>
        <v>248014396.28000003</v>
      </c>
      <c r="I35" s="57"/>
      <c r="J35" s="58"/>
      <c r="K35" s="58"/>
      <c r="L35" s="59"/>
      <c r="M35" s="60"/>
    </row>
    <row r="36" spans="1:15" ht="14.1" customHeight="1" x14ac:dyDescent="0.25">
      <c r="D36" s="46" t="s">
        <v>58</v>
      </c>
      <c r="E36" s="43"/>
      <c r="F36" s="43"/>
      <c r="G36" s="47"/>
      <c r="H36" s="48"/>
      <c r="I36" s="37" t="s">
        <v>59</v>
      </c>
      <c r="J36" s="35">
        <f>J37+J42+J47+J48+J49</f>
        <v>214730321.5</v>
      </c>
      <c r="K36" s="35">
        <v>229872552</v>
      </c>
      <c r="L36" s="35">
        <f>L37+L42+L47+L48+L49</f>
        <v>213705613.77000001</v>
      </c>
      <c r="M36" s="36">
        <f>M37+M42+M47+M48+M49</f>
        <v>204687670</v>
      </c>
    </row>
    <row r="37" spans="1:15" ht="14.1" customHeight="1" x14ac:dyDescent="0.25">
      <c r="B37" s="61" t="s">
        <v>60</v>
      </c>
      <c r="C37" s="62"/>
      <c r="D37" s="46" t="s">
        <v>61</v>
      </c>
      <c r="E37" s="43">
        <v>144546520.84</v>
      </c>
      <c r="F37" s="43">
        <v>121190695</v>
      </c>
      <c r="G37" s="47">
        <v>91574526.200000003</v>
      </c>
      <c r="H37" s="48">
        <v>79797873.980000004</v>
      </c>
      <c r="I37" s="49" t="s">
        <v>62</v>
      </c>
      <c r="J37" s="43">
        <f>SUM(J38:J41)</f>
        <v>12129976.960000001</v>
      </c>
      <c r="K37" s="43">
        <v>14019760</v>
      </c>
      <c r="L37" s="43">
        <f>SUM(L38:L41)</f>
        <v>14616628.5</v>
      </c>
      <c r="M37" s="44">
        <f>SUM(M38:M41)</f>
        <v>14616629</v>
      </c>
    </row>
    <row r="38" spans="1:15" ht="14.1" customHeight="1" x14ac:dyDescent="0.25">
      <c r="A38" s="10" t="s">
        <v>63</v>
      </c>
      <c r="B38" s="40">
        <f>(G38+G39)-(E38+E39)</f>
        <v>-44848266.060000002</v>
      </c>
      <c r="C38" s="41">
        <f>(H38+H39)-(E38+E39)</f>
        <v>-40400417.00999999</v>
      </c>
      <c r="D38" s="46" t="s">
        <v>64</v>
      </c>
      <c r="E38" s="43">
        <f>12254360.5+95765945.65</f>
        <v>108020306.15000001</v>
      </c>
      <c r="F38" s="43"/>
      <c r="G38" s="47">
        <v>35976377.5</v>
      </c>
      <c r="H38" s="48">
        <v>6102592</v>
      </c>
      <c r="I38" s="51" t="s">
        <v>65</v>
      </c>
      <c r="J38" s="43">
        <v>19760.400000000001</v>
      </c>
      <c r="K38" s="43">
        <v>19760</v>
      </c>
      <c r="L38" s="47"/>
      <c r="M38" s="48"/>
    </row>
    <row r="39" spans="1:15" ht="14.1" customHeight="1" x14ac:dyDescent="0.25">
      <c r="A39" s="10" t="s">
        <v>66</v>
      </c>
      <c r="B39" s="40">
        <f>[1]PyG!D24</f>
        <v>-43028574.530000001</v>
      </c>
      <c r="C39" s="41">
        <f>[1]PyG!E24</f>
        <v>-38580726.700000003</v>
      </c>
      <c r="D39" s="46" t="s">
        <v>67</v>
      </c>
      <c r="E39" s="43">
        <v>100596633.16</v>
      </c>
      <c r="F39" s="43">
        <v>153747357</v>
      </c>
      <c r="G39" s="47">
        <v>127792295.75</v>
      </c>
      <c r="H39" s="48">
        <v>162113930.30000001</v>
      </c>
      <c r="I39" s="51" t="s">
        <v>68</v>
      </c>
      <c r="J39" s="43"/>
      <c r="K39" s="43"/>
      <c r="L39" s="47"/>
      <c r="M39" s="48"/>
    </row>
    <row r="40" spans="1:15" ht="14.1" customHeight="1" x14ac:dyDescent="0.25">
      <c r="D40" s="46" t="s">
        <v>69</v>
      </c>
      <c r="E40" s="43"/>
      <c r="F40" s="43"/>
      <c r="G40" s="47"/>
      <c r="H40" s="48"/>
      <c r="I40" s="51" t="s">
        <v>70</v>
      </c>
      <c r="J40" s="43"/>
      <c r="K40" s="43"/>
      <c r="L40" s="47"/>
      <c r="M40" s="48"/>
    </row>
    <row r="41" spans="1:15" ht="14.1" customHeight="1" x14ac:dyDescent="0.25">
      <c r="D41" s="46" t="s">
        <v>71</v>
      </c>
      <c r="E41" s="43"/>
      <c r="F41" s="43"/>
      <c r="G41" s="47"/>
      <c r="H41" s="48"/>
      <c r="I41" s="51" t="s">
        <v>72</v>
      </c>
      <c r="J41" s="43">
        <v>12110216.560000001</v>
      </c>
      <c r="K41" s="43">
        <v>14000000</v>
      </c>
      <c r="L41" s="47">
        <v>14616628.5</v>
      </c>
      <c r="M41" s="48">
        <v>14616629</v>
      </c>
    </row>
    <row r="42" spans="1:15" ht="14.1" customHeight="1" x14ac:dyDescent="0.25">
      <c r="D42" s="56" t="s">
        <v>73</v>
      </c>
      <c r="E42" s="43">
        <f>SUM(E43:E49)</f>
        <v>14473888.58</v>
      </c>
      <c r="F42" s="43">
        <v>9017601</v>
      </c>
      <c r="G42" s="43">
        <f>SUM(G43:G49)</f>
        <v>12492989.289999999</v>
      </c>
      <c r="H42" s="44">
        <f>SUM(H43:H49)</f>
        <v>13687285.449999999</v>
      </c>
      <c r="I42" s="49" t="s">
        <v>74</v>
      </c>
      <c r="J42" s="43">
        <f>SUM(J43:J46)</f>
        <v>202600344.53999999</v>
      </c>
      <c r="K42" s="43">
        <v>215852792</v>
      </c>
      <c r="L42" s="43">
        <f>SUM(L43:L46)</f>
        <v>199088985.27000001</v>
      </c>
      <c r="M42" s="44">
        <f>SUM(M43:M46)</f>
        <v>190071041</v>
      </c>
    </row>
    <row r="43" spans="1:15" ht="14.1" customHeight="1" x14ac:dyDescent="0.25">
      <c r="D43" s="63" t="s">
        <v>75</v>
      </c>
      <c r="E43" s="43">
        <v>5502144.3099999996</v>
      </c>
      <c r="F43" s="43">
        <v>7917601</v>
      </c>
      <c r="G43" s="47">
        <v>6484272.4699999997</v>
      </c>
      <c r="H43" s="48">
        <v>8205968</v>
      </c>
      <c r="I43" s="51" t="s">
        <v>76</v>
      </c>
      <c r="J43" s="43">
        <v>201739116.09999999</v>
      </c>
      <c r="K43" s="43">
        <v>215443000</v>
      </c>
      <c r="L43" s="47">
        <v>198352183.72</v>
      </c>
      <c r="M43" s="48">
        <v>189455740</v>
      </c>
    </row>
    <row r="44" spans="1:15" ht="14.1" customHeight="1" x14ac:dyDescent="0.25">
      <c r="D44" s="63" t="s">
        <v>77</v>
      </c>
      <c r="E44" s="43">
        <v>1782708.89</v>
      </c>
      <c r="F44" s="43">
        <v>100000</v>
      </c>
      <c r="G44" s="47">
        <v>1498463.82</v>
      </c>
      <c r="H44" s="48">
        <v>1496137</v>
      </c>
      <c r="I44" s="51" t="s">
        <v>78</v>
      </c>
      <c r="J44" s="43"/>
      <c r="K44" s="43"/>
      <c r="L44" s="47"/>
      <c r="M44" s="48"/>
    </row>
    <row r="45" spans="1:15" ht="14.1" customHeight="1" x14ac:dyDescent="0.25">
      <c r="D45" s="63" t="s">
        <v>79</v>
      </c>
      <c r="E45" s="43">
        <v>7097928.3700000001</v>
      </c>
      <c r="F45" s="43">
        <v>1000000</v>
      </c>
      <c r="G45" s="47">
        <v>3140205.91</v>
      </c>
      <c r="H45" s="48">
        <v>2637305.4500000002</v>
      </c>
      <c r="I45" s="51" t="s">
        <v>80</v>
      </c>
      <c r="J45" s="43"/>
      <c r="K45" s="43">
        <v>0</v>
      </c>
      <c r="L45" s="47"/>
      <c r="M45" s="48"/>
    </row>
    <row r="46" spans="1:15" ht="14.1" customHeight="1" x14ac:dyDescent="0.25">
      <c r="D46" s="46" t="s">
        <v>81</v>
      </c>
      <c r="E46" s="43">
        <v>46108.160000000003</v>
      </c>
      <c r="F46" s="43"/>
      <c r="G46" s="47">
        <v>60409.63</v>
      </c>
      <c r="H46" s="48">
        <v>25355</v>
      </c>
      <c r="I46" s="51" t="s">
        <v>82</v>
      </c>
      <c r="J46" s="43">
        <v>861228.44</v>
      </c>
      <c r="K46" s="43">
        <v>409792</v>
      </c>
      <c r="L46" s="47">
        <v>736801.55</v>
      </c>
      <c r="M46" s="48">
        <v>615301</v>
      </c>
    </row>
    <row r="47" spans="1:15" ht="14.1" customHeight="1" x14ac:dyDescent="0.25">
      <c r="D47" s="46" t="s">
        <v>83</v>
      </c>
      <c r="E47" s="43"/>
      <c r="F47" s="43"/>
      <c r="G47" s="47"/>
      <c r="H47" s="48"/>
      <c r="I47" s="49" t="s">
        <v>84</v>
      </c>
      <c r="J47" s="43"/>
      <c r="K47" s="43"/>
      <c r="L47" s="47"/>
      <c r="M47" s="48"/>
      <c r="N47" s="50">
        <f>(J47+J59)+[1]PAIF!H36-[1]PAIF!D41</f>
        <v>58392.46</v>
      </c>
      <c r="O47" s="41">
        <f>(J47+J59)+[1]PAIF!I36-[1]PAIF!E41</f>
        <v>58392.46</v>
      </c>
    </row>
    <row r="48" spans="1:15" ht="14.1" customHeight="1" x14ac:dyDescent="0.25">
      <c r="D48" s="46" t="s">
        <v>85</v>
      </c>
      <c r="E48" s="43">
        <v>44998.85</v>
      </c>
      <c r="F48" s="43"/>
      <c r="G48" s="47">
        <v>1309637.46</v>
      </c>
      <c r="H48" s="48">
        <v>1322520</v>
      </c>
      <c r="I48" s="49" t="s">
        <v>86</v>
      </c>
      <c r="J48" s="43"/>
      <c r="K48" s="43"/>
      <c r="L48" s="47"/>
      <c r="M48" s="48"/>
    </row>
    <row r="49" spans="4:13" ht="14.1" customHeight="1" x14ac:dyDescent="0.25">
      <c r="D49" s="63" t="s">
        <v>87</v>
      </c>
      <c r="E49" s="43"/>
      <c r="F49" s="43"/>
      <c r="G49" s="47"/>
      <c r="H49" s="48"/>
      <c r="I49" s="49" t="s">
        <v>88</v>
      </c>
      <c r="J49" s="43"/>
      <c r="K49" s="43"/>
      <c r="L49" s="47"/>
      <c r="M49" s="48"/>
    </row>
    <row r="50" spans="4:13" ht="14.1" customHeight="1" x14ac:dyDescent="0.25">
      <c r="D50" s="56" t="s">
        <v>89</v>
      </c>
      <c r="E50" s="43">
        <f>SUM(E51:E56)</f>
        <v>12687669.370000001</v>
      </c>
      <c r="F50" s="43">
        <v>3707871</v>
      </c>
      <c r="G50" s="43">
        <f>SUM(G51:G56)</f>
        <v>140035.82</v>
      </c>
      <c r="H50" s="44">
        <f>SUM(H51:H56)</f>
        <v>140036</v>
      </c>
      <c r="I50" s="64"/>
      <c r="J50" s="43"/>
      <c r="K50" s="43"/>
      <c r="L50" s="43"/>
      <c r="M50" s="44"/>
    </row>
    <row r="51" spans="4:13" ht="14.1" customHeight="1" x14ac:dyDescent="0.25">
      <c r="D51" s="46" t="s">
        <v>40</v>
      </c>
      <c r="E51" s="43"/>
      <c r="F51" s="43"/>
      <c r="G51" s="47"/>
      <c r="H51" s="48"/>
      <c r="I51" s="65" t="s">
        <v>90</v>
      </c>
      <c r="J51" s="35">
        <f>J52+J53+J54+J59+J60+J68</f>
        <v>232041026.5</v>
      </c>
      <c r="K51" s="35">
        <v>99445191</v>
      </c>
      <c r="L51" s="35">
        <f>L52+L53+L54+L59+L60+L68</f>
        <v>154361801.31999999</v>
      </c>
      <c r="M51" s="36">
        <f>M52+M53+M54+M59+M60+M68</f>
        <v>135975507</v>
      </c>
    </row>
    <row r="52" spans="4:13" ht="14.1" customHeight="1" x14ac:dyDescent="0.25">
      <c r="D52" s="46" t="s">
        <v>41</v>
      </c>
      <c r="E52" s="43"/>
      <c r="F52" s="43"/>
      <c r="G52" s="47"/>
      <c r="H52" s="48"/>
      <c r="I52" s="49" t="s">
        <v>91</v>
      </c>
      <c r="J52" s="43"/>
      <c r="K52" s="43"/>
      <c r="L52" s="47"/>
      <c r="M52" s="48"/>
    </row>
    <row r="53" spans="4:13" ht="14.1" customHeight="1" x14ac:dyDescent="0.25">
      <c r="D53" s="46" t="s">
        <v>43</v>
      </c>
      <c r="E53" s="43"/>
      <c r="F53" s="43"/>
      <c r="G53" s="47"/>
      <c r="H53" s="48"/>
      <c r="I53" s="49" t="s">
        <v>92</v>
      </c>
      <c r="J53" s="43">
        <v>1234047.92</v>
      </c>
      <c r="K53" s="43">
        <v>3500000</v>
      </c>
      <c r="L53" s="47">
        <v>1234047.92</v>
      </c>
      <c r="M53" s="48">
        <v>1234048</v>
      </c>
    </row>
    <row r="54" spans="4:13" ht="14.1" customHeight="1" x14ac:dyDescent="0.25">
      <c r="D54" s="46" t="s">
        <v>45</v>
      </c>
      <c r="E54" s="43"/>
      <c r="F54" s="43"/>
      <c r="G54" s="47"/>
      <c r="H54" s="48"/>
      <c r="I54" s="49" t="s">
        <v>93</v>
      </c>
      <c r="J54" s="43">
        <f>SUM(J55:J58)</f>
        <v>93742699.030000001</v>
      </c>
      <c r="K54" s="43">
        <v>30223531</v>
      </c>
      <c r="L54" s="43">
        <f>SUM(L55:L58)</f>
        <v>30711911.100000001</v>
      </c>
      <c r="M54" s="44">
        <f>SUM(M55:M58)</f>
        <v>30371011</v>
      </c>
    </row>
    <row r="55" spans="4:13" ht="14.1" customHeight="1" x14ac:dyDescent="0.25">
      <c r="D55" s="46" t="s">
        <v>47</v>
      </c>
      <c r="E55" s="43">
        <v>5187669.37</v>
      </c>
      <c r="F55" s="43">
        <v>3707871</v>
      </c>
      <c r="G55" s="47">
        <v>140035.82</v>
      </c>
      <c r="H55" s="48">
        <v>140036</v>
      </c>
      <c r="I55" s="51" t="s">
        <v>76</v>
      </c>
      <c r="J55" s="43">
        <v>90923967.140000001</v>
      </c>
      <c r="K55" s="43">
        <v>29982000</v>
      </c>
      <c r="L55" s="47">
        <v>27600436.510000002</v>
      </c>
      <c r="M55" s="48">
        <v>27259536</v>
      </c>
    </row>
    <row r="56" spans="4:13" ht="14.1" customHeight="1" x14ac:dyDescent="0.25">
      <c r="D56" s="46" t="s">
        <v>49</v>
      </c>
      <c r="E56" s="43">
        <v>7500000</v>
      </c>
      <c r="F56" s="43"/>
      <c r="G56" s="47"/>
      <c r="H56" s="48"/>
      <c r="I56" s="51" t="s">
        <v>78</v>
      </c>
      <c r="J56" s="43"/>
      <c r="K56" s="43"/>
      <c r="L56" s="47"/>
      <c r="M56" s="48"/>
    </row>
    <row r="57" spans="4:13" ht="14.1" customHeight="1" x14ac:dyDescent="0.25">
      <c r="D57" s="56" t="s">
        <v>94</v>
      </c>
      <c r="E57" s="43"/>
      <c r="F57" s="43"/>
      <c r="G57" s="47"/>
      <c r="H57" s="48"/>
      <c r="I57" s="51" t="s">
        <v>80</v>
      </c>
      <c r="J57" s="43"/>
      <c r="K57" s="43"/>
      <c r="L57" s="47"/>
      <c r="M57" s="48"/>
    </row>
    <row r="58" spans="4:13" ht="14.1" customHeight="1" x14ac:dyDescent="0.25">
      <c r="D58" s="56" t="s">
        <v>95</v>
      </c>
      <c r="E58" s="43">
        <f>SUM(E59:E60)</f>
        <v>16773454.720000001</v>
      </c>
      <c r="F58" s="43">
        <v>11554904</v>
      </c>
      <c r="G58" s="43">
        <f>SUM(G59:G60)</f>
        <v>10611885.279999999</v>
      </c>
      <c r="H58" s="44">
        <f>SUM(H59:H60)</f>
        <v>6190651</v>
      </c>
      <c r="I58" s="51" t="s">
        <v>82</v>
      </c>
      <c r="J58" s="43">
        <v>2818731.89</v>
      </c>
      <c r="K58" s="43">
        <v>241531</v>
      </c>
      <c r="L58" s="47">
        <v>3111474.59</v>
      </c>
      <c r="M58" s="48">
        <v>3111475</v>
      </c>
    </row>
    <row r="59" spans="4:13" ht="14.1" customHeight="1" x14ac:dyDescent="0.25">
      <c r="D59" s="63" t="s">
        <v>96</v>
      </c>
      <c r="E59" s="43">
        <v>16773454.720000001</v>
      </c>
      <c r="F59" s="43">
        <v>11554904</v>
      </c>
      <c r="G59" s="47">
        <v>10611885.279999999</v>
      </c>
      <c r="H59" s="48">
        <v>6190651</v>
      </c>
      <c r="I59" s="49" t="s">
        <v>97</v>
      </c>
      <c r="J59" s="43">
        <v>58392.46</v>
      </c>
      <c r="K59" s="43"/>
      <c r="L59" s="47">
        <v>9267478.1400000006</v>
      </c>
      <c r="M59" s="48">
        <v>8904291</v>
      </c>
    </row>
    <row r="60" spans="4:13" ht="14.1" customHeight="1" x14ac:dyDescent="0.25">
      <c r="D60" s="63" t="s">
        <v>98</v>
      </c>
      <c r="E60" s="43"/>
      <c r="F60" s="43" t="s">
        <v>99</v>
      </c>
      <c r="G60" s="47"/>
      <c r="H60" s="48"/>
      <c r="I60" s="49" t="s">
        <v>100</v>
      </c>
      <c r="J60" s="43">
        <f>SUM(J61:J67)</f>
        <v>137005887.09</v>
      </c>
      <c r="K60" s="43">
        <v>65721660</v>
      </c>
      <c r="L60" s="43">
        <f>SUM(L61:L67)</f>
        <v>105939900.66</v>
      </c>
      <c r="M60" s="44">
        <f>SUM(M61:M67)</f>
        <v>95466157</v>
      </c>
    </row>
    <row r="61" spans="4:13" ht="14.1" customHeight="1" x14ac:dyDescent="0.25">
      <c r="D61" s="66"/>
      <c r="E61" s="67"/>
      <c r="F61" s="67"/>
      <c r="G61" s="67"/>
      <c r="H61" s="68"/>
      <c r="I61" s="51" t="s">
        <v>101</v>
      </c>
      <c r="J61" s="43">
        <v>42811047.280000001</v>
      </c>
      <c r="K61" s="43">
        <v>27218890</v>
      </c>
      <c r="L61" s="47">
        <v>37556478.020000003</v>
      </c>
      <c r="M61" s="48">
        <v>33275585</v>
      </c>
    </row>
    <row r="62" spans="4:13" ht="14.1" customHeight="1" x14ac:dyDescent="0.25">
      <c r="D62" s="66"/>
      <c r="E62" s="69"/>
      <c r="F62" s="69"/>
      <c r="G62" s="69"/>
      <c r="H62" s="70"/>
      <c r="I62" s="51" t="s">
        <v>102</v>
      </c>
      <c r="J62" s="43"/>
      <c r="K62" s="43"/>
      <c r="L62" s="47"/>
      <c r="M62" s="48"/>
    </row>
    <row r="63" spans="4:13" ht="14.1" customHeight="1" x14ac:dyDescent="0.25">
      <c r="D63" s="66"/>
      <c r="E63" s="69"/>
      <c r="F63" s="69"/>
      <c r="G63" s="69"/>
      <c r="H63" s="70"/>
      <c r="I63" s="51" t="s">
        <v>103</v>
      </c>
      <c r="J63" s="43">
        <v>68426342.769999996</v>
      </c>
      <c r="K63" s="43">
        <v>32741074</v>
      </c>
      <c r="L63" s="47">
        <v>48412582.109999999</v>
      </c>
      <c r="M63" s="48">
        <v>48649090</v>
      </c>
    </row>
    <row r="64" spans="4:13" ht="14.1" customHeight="1" x14ac:dyDescent="0.25">
      <c r="D64" s="66"/>
      <c r="E64" s="69"/>
      <c r="F64" s="69"/>
      <c r="G64" s="69"/>
      <c r="H64" s="70"/>
      <c r="I64" s="51" t="s">
        <v>104</v>
      </c>
      <c r="J64" s="43">
        <v>596289.82999999996</v>
      </c>
      <c r="K64" s="43">
        <v>486085</v>
      </c>
      <c r="L64" s="47">
        <v>877386.61</v>
      </c>
      <c r="M64" s="48">
        <v>486085</v>
      </c>
    </row>
    <row r="65" spans="2:16" ht="14.1" customHeight="1" x14ac:dyDescent="0.25">
      <c r="D65" s="66"/>
      <c r="E65" s="69"/>
      <c r="F65" s="69"/>
      <c r="G65" s="69"/>
      <c r="H65" s="70"/>
      <c r="I65" s="51" t="s">
        <v>105</v>
      </c>
      <c r="J65" s="43"/>
      <c r="K65" s="43"/>
      <c r="L65" s="47"/>
      <c r="M65" s="48"/>
    </row>
    <row r="66" spans="2:16" ht="14.1" customHeight="1" x14ac:dyDescent="0.25">
      <c r="D66" s="66"/>
      <c r="E66" s="69"/>
      <c r="F66" s="69"/>
      <c r="G66" s="69"/>
      <c r="H66" s="70"/>
      <c r="I66" s="51" t="s">
        <v>106</v>
      </c>
      <c r="J66" s="43">
        <v>17480494.120000001</v>
      </c>
      <c r="K66" s="43">
        <v>3559373</v>
      </c>
      <c r="L66" s="47">
        <v>17451607.940000001</v>
      </c>
      <c r="M66" s="48">
        <v>12198838</v>
      </c>
    </row>
    <row r="67" spans="2:16" ht="14.1" customHeight="1" x14ac:dyDescent="0.25">
      <c r="D67" s="66"/>
      <c r="E67" s="69"/>
      <c r="F67" s="69"/>
      <c r="G67" s="69"/>
      <c r="H67" s="70"/>
      <c r="I67" s="51" t="s">
        <v>107</v>
      </c>
      <c r="J67" s="43">
        <v>7691713.0899999999</v>
      </c>
      <c r="K67" s="43">
        <v>1716238</v>
      </c>
      <c r="L67" s="47">
        <v>1641845.98</v>
      </c>
      <c r="M67" s="48">
        <v>856559</v>
      </c>
    </row>
    <row r="68" spans="2:16" ht="14.1" customHeight="1" x14ac:dyDescent="0.25">
      <c r="D68" s="66"/>
      <c r="E68" s="69"/>
      <c r="F68" s="69"/>
      <c r="G68" s="69"/>
      <c r="H68" s="70"/>
      <c r="I68" s="49" t="s">
        <v>108</v>
      </c>
      <c r="J68" s="43"/>
      <c r="K68" s="43"/>
      <c r="L68" s="47">
        <v>7208463.5</v>
      </c>
      <c r="M68" s="48"/>
    </row>
    <row r="69" spans="2:16" ht="14.1" customHeight="1" thickBot="1" x14ac:dyDescent="0.3">
      <c r="D69" s="66"/>
      <c r="E69" s="69"/>
      <c r="F69" s="69"/>
      <c r="G69" s="69"/>
      <c r="H69" s="70"/>
      <c r="I69" s="57"/>
      <c r="J69" s="71"/>
      <c r="K69" s="71"/>
      <c r="L69" s="72"/>
      <c r="M69" s="73"/>
    </row>
    <row r="70" spans="2:16" ht="16.5" thickBot="1" x14ac:dyDescent="0.3">
      <c r="D70" s="74" t="s">
        <v>109</v>
      </c>
      <c r="E70" s="75">
        <f>E10+E33</f>
        <v>586903225.43000007</v>
      </c>
      <c r="F70" s="75">
        <v>505015842</v>
      </c>
      <c r="G70" s="75">
        <f>G10+G33</f>
        <v>527929498.01999998</v>
      </c>
      <c r="H70" s="75">
        <f>H10+H33</f>
        <v>519969758.73000002</v>
      </c>
      <c r="I70" s="76" t="s">
        <v>110</v>
      </c>
      <c r="J70" s="75">
        <f>J10+J36+J51</f>
        <v>586903225.42999995</v>
      </c>
      <c r="K70" s="75">
        <v>505015842</v>
      </c>
      <c r="L70" s="75">
        <f>L10+L36+L51</f>
        <v>527929498.03800005</v>
      </c>
      <c r="M70" s="75">
        <f>M10+M36+M51</f>
        <v>519969759.02999997</v>
      </c>
    </row>
    <row r="71" spans="2:16" x14ac:dyDescent="0.25">
      <c r="D71" s="77"/>
      <c r="E71" s="77"/>
      <c r="F71" s="77"/>
      <c r="G71" s="77"/>
      <c r="H71" s="77"/>
      <c r="I71" s="77"/>
      <c r="J71" s="77"/>
      <c r="K71" s="77"/>
      <c r="L71" s="78"/>
      <c r="M71" s="78"/>
    </row>
    <row r="72" spans="2:16" s="79" customFormat="1" ht="15" customHeight="1" x14ac:dyDescent="0.25">
      <c r="B72" s="2"/>
      <c r="C72" s="2"/>
      <c r="D72" s="80" t="s">
        <v>111</v>
      </c>
      <c r="N72" s="3"/>
      <c r="O72" s="2"/>
      <c r="P72" s="2"/>
    </row>
    <row r="73" spans="2:16" s="79" customFormat="1" ht="15" customHeight="1" x14ac:dyDescent="0.25">
      <c r="B73" s="2"/>
      <c r="C73" s="2"/>
      <c r="D73" s="81" t="str">
        <f>IF((E70+F70+G70+H70)=(J70+K70+L70+M70)," ","TOTAL ACTIVOS Y TOTAL PN Y PASIVOS NO COINCIDEN")</f>
        <v>TOTAL ACTIVOS Y TOTAL PN Y PASIVOS NO COINCIDEN</v>
      </c>
      <c r="E73" s="82"/>
      <c r="F73" s="83"/>
      <c r="N73" s="3"/>
      <c r="O73" s="2"/>
      <c r="P73" s="2"/>
    </row>
    <row r="74" spans="2:16" s="79" customFormat="1" ht="15" customHeight="1" x14ac:dyDescent="0.25">
      <c r="B74" s="2"/>
      <c r="C74" s="2"/>
      <c r="D74" s="84" t="str">
        <f>IF(L21&gt;0,"RESULTADOS NEGATIVOS DE EJERCICIOS ANTERIORES NO PUEDE SER POSITIVO","")</f>
        <v/>
      </c>
      <c r="E74" s="85"/>
      <c r="F74" s="86"/>
      <c r="N74" s="3"/>
      <c r="O74" s="2"/>
      <c r="P74" s="2"/>
    </row>
    <row r="75" spans="2:16" s="79" customFormat="1" ht="15" customHeight="1" x14ac:dyDescent="0.25">
      <c r="B75" s="2"/>
      <c r="C75" s="2"/>
      <c r="D75" s="87" t="str">
        <f>IF(M21&gt;0,"RESULTADOS NEGATIVOS DE EJERCICIOS ANTERIORES NO PUEDE SER POSITIVO","")</f>
        <v/>
      </c>
      <c r="E75" s="88"/>
      <c r="F75" s="89"/>
      <c r="N75" s="3"/>
      <c r="O75" s="2"/>
      <c r="P75" s="2"/>
    </row>
    <row r="76" spans="2:16" s="79" customFormat="1" ht="15" customHeight="1" x14ac:dyDescent="0.25">
      <c r="B76" s="2"/>
      <c r="C76" s="2"/>
      <c r="N76" s="3"/>
      <c r="O76" s="2"/>
      <c r="P76" s="2"/>
    </row>
    <row r="77" spans="2:16" hidden="1" x14ac:dyDescent="0.25">
      <c r="D77" s="90" t="s">
        <v>112</v>
      </c>
      <c r="E77" s="91"/>
      <c r="F77" s="92"/>
      <c r="G77" s="93"/>
      <c r="H77" s="77"/>
      <c r="I77" s="77"/>
      <c r="J77" s="77"/>
      <c r="K77" s="94"/>
      <c r="L77" s="95"/>
      <c r="M77" s="95"/>
    </row>
    <row r="78" spans="2:16" hidden="1" x14ac:dyDescent="0.25">
      <c r="D78" s="96"/>
      <c r="E78" s="97"/>
      <c r="F78" s="98" t="s">
        <v>113</v>
      </c>
      <c r="G78" s="99"/>
      <c r="H78" s="77"/>
      <c r="I78" s="77"/>
      <c r="J78" s="77"/>
      <c r="K78" s="94"/>
      <c r="L78" s="95"/>
      <c r="M78" s="95"/>
    </row>
    <row r="79" spans="2:16" hidden="1" x14ac:dyDescent="0.25">
      <c r="D79" s="100" t="s">
        <v>114</v>
      </c>
      <c r="E79" s="3">
        <f>J43+J55</f>
        <v>292663083.24000001</v>
      </c>
      <c r="F79" s="101"/>
      <c r="G79" s="79"/>
      <c r="H79" s="77"/>
      <c r="I79" s="77"/>
      <c r="J79" s="77"/>
      <c r="K79" s="77"/>
      <c r="L79" s="77"/>
      <c r="M79" s="77"/>
    </row>
    <row r="80" spans="2:16" hidden="1" x14ac:dyDescent="0.25">
      <c r="D80" s="100" t="s">
        <v>115</v>
      </c>
      <c r="E80" s="3">
        <f>[1]PAIF!H35</f>
        <v>21387081</v>
      </c>
      <c r="F80" s="102">
        <f>[1]EFE!D65</f>
        <v>5745025.5</v>
      </c>
      <c r="G80" s="79"/>
      <c r="H80" s="77"/>
      <c r="I80" s="77"/>
      <c r="J80" s="77"/>
      <c r="K80" s="77"/>
      <c r="L80" s="77"/>
      <c r="M80" s="77"/>
    </row>
    <row r="81" spans="4:13" hidden="1" x14ac:dyDescent="0.25">
      <c r="D81" s="100" t="s">
        <v>116</v>
      </c>
      <c r="E81" s="3">
        <f>-[1]PAIF!D40</f>
        <v>-24429154.870000001</v>
      </c>
      <c r="F81" s="102">
        <f>[1]EFE!D69</f>
        <v>-72533154.870000005</v>
      </c>
      <c r="G81" s="79"/>
      <c r="H81" s="77"/>
      <c r="I81" s="77"/>
      <c r="J81" s="77"/>
      <c r="K81" s="77"/>
      <c r="L81" s="77"/>
      <c r="M81" s="77"/>
    </row>
    <row r="82" spans="4:13" hidden="1" x14ac:dyDescent="0.25">
      <c r="D82" s="103" t="s">
        <v>117</v>
      </c>
      <c r="E82" s="104">
        <f>L43+L55</f>
        <v>225952620.22999999</v>
      </c>
      <c r="F82" s="105"/>
      <c r="G82" s="79"/>
      <c r="H82" s="77"/>
      <c r="I82" s="77"/>
      <c r="J82" s="77"/>
      <c r="K82" s="77"/>
      <c r="L82" s="77"/>
      <c r="M82" s="77"/>
    </row>
    <row r="83" spans="4:13" hidden="1" x14ac:dyDescent="0.25">
      <c r="D83" s="77"/>
      <c r="E83" s="77"/>
      <c r="F83" s="77"/>
      <c r="G83" s="77"/>
      <c r="H83" s="77"/>
      <c r="I83" s="77"/>
      <c r="J83" s="77"/>
      <c r="K83" s="77"/>
      <c r="L83" s="77"/>
      <c r="M83" s="77"/>
    </row>
    <row r="84" spans="4:13" hidden="1" x14ac:dyDescent="0.25">
      <c r="D84" s="77"/>
      <c r="E84" s="77"/>
      <c r="F84" s="77"/>
      <c r="G84" s="77"/>
      <c r="H84" s="77"/>
      <c r="I84" s="77"/>
      <c r="J84" s="77"/>
      <c r="K84" s="77"/>
      <c r="L84" s="77"/>
      <c r="M84" s="77"/>
    </row>
    <row r="85" spans="4:13" hidden="1" x14ac:dyDescent="0.25">
      <c r="D85" s="90" t="s">
        <v>118</v>
      </c>
      <c r="E85" s="91"/>
      <c r="F85" s="92"/>
      <c r="G85" s="97"/>
      <c r="H85" s="77"/>
      <c r="I85" s="77"/>
      <c r="J85" s="77"/>
      <c r="K85" s="77"/>
      <c r="L85" s="77"/>
      <c r="M85" s="77"/>
    </row>
    <row r="86" spans="4:13" hidden="1" x14ac:dyDescent="0.25">
      <c r="D86" s="96"/>
      <c r="E86" s="97"/>
      <c r="F86" s="98" t="s">
        <v>113</v>
      </c>
      <c r="G86" s="106"/>
      <c r="H86" s="77"/>
      <c r="I86" s="77"/>
      <c r="J86" s="77"/>
      <c r="K86" s="77"/>
      <c r="L86" s="77"/>
      <c r="M86" s="77"/>
    </row>
    <row r="87" spans="4:13" hidden="1" x14ac:dyDescent="0.25">
      <c r="D87" s="100" t="s">
        <v>114</v>
      </c>
      <c r="E87" s="3">
        <f>J43+J55</f>
        <v>292663083.24000001</v>
      </c>
      <c r="F87" s="101"/>
      <c r="G87" s="3"/>
      <c r="H87" s="77"/>
      <c r="I87" s="77"/>
      <c r="J87" s="77"/>
      <c r="K87" s="77"/>
      <c r="L87" s="77"/>
      <c r="M87" s="77"/>
    </row>
    <row r="88" spans="4:13" hidden="1" x14ac:dyDescent="0.25">
      <c r="D88" s="100" t="s">
        <v>115</v>
      </c>
      <c r="E88" s="3">
        <f>[1]PAIF!I35</f>
        <v>21387081</v>
      </c>
      <c r="F88" s="102">
        <f>[1]EFE!E65</f>
        <v>5745026</v>
      </c>
      <c r="G88" s="3"/>
      <c r="H88" s="77"/>
      <c r="I88" s="77"/>
      <c r="J88" s="77"/>
      <c r="K88" s="77"/>
      <c r="L88" s="77"/>
      <c r="M88" s="77"/>
    </row>
    <row r="89" spans="4:13" hidden="1" x14ac:dyDescent="0.25">
      <c r="D89" s="100" t="s">
        <v>116</v>
      </c>
      <c r="E89" s="3">
        <f>-[1]PAIF!E40</f>
        <v>-33578492.799999997</v>
      </c>
      <c r="F89" s="102">
        <f>[1]EFE!E69</f>
        <v>-81682492</v>
      </c>
      <c r="G89" s="3"/>
      <c r="H89" s="77"/>
      <c r="I89" s="77"/>
      <c r="J89" s="77"/>
      <c r="K89" s="77"/>
      <c r="L89" s="77"/>
      <c r="M89" s="77"/>
    </row>
    <row r="90" spans="4:13" hidden="1" x14ac:dyDescent="0.25">
      <c r="D90" s="103" t="s">
        <v>117</v>
      </c>
      <c r="E90" s="104">
        <f>M43+M55</f>
        <v>216715276</v>
      </c>
      <c r="F90" s="105"/>
      <c r="G90" s="3"/>
      <c r="H90" s="77"/>
      <c r="I90" s="77"/>
      <c r="J90" s="77"/>
      <c r="K90" s="77"/>
      <c r="L90" s="77"/>
      <c r="M90" s="77"/>
    </row>
    <row r="91" spans="4:13" x14ac:dyDescent="0.25">
      <c r="D91" s="77"/>
      <c r="E91" s="77"/>
      <c r="F91" s="77"/>
      <c r="G91" s="77"/>
      <c r="H91" s="77"/>
      <c r="I91" s="77"/>
      <c r="J91" s="77"/>
      <c r="K91" s="77"/>
      <c r="L91" s="77"/>
      <c r="M91" s="77"/>
    </row>
    <row r="92" spans="4:13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7">
    <mergeCell ref="D85:F85"/>
    <mergeCell ref="D7:D8"/>
    <mergeCell ref="I7:I8"/>
    <mergeCell ref="O7:O8"/>
    <mergeCell ref="C9:C10"/>
    <mergeCell ref="B37:C37"/>
    <mergeCell ref="D77:F77"/>
  </mergeCells>
  <conditionalFormatting sqref="N31">
    <cfRule type="cellIs" dxfId="37" priority="1" stopIfTrue="1" operator="notEqual">
      <formula>L31+L48</formula>
    </cfRule>
  </conditionalFormatting>
  <conditionalFormatting sqref="N47">
    <cfRule type="cellIs" dxfId="35" priority="2" stopIfTrue="1" operator="notEqual">
      <formula>$L$47+$L$59</formula>
    </cfRule>
  </conditionalFormatting>
  <conditionalFormatting sqref="O47">
    <cfRule type="cellIs" dxfId="33" priority="3" stopIfTrue="1" operator="notEqual">
      <formula>$M$47+$M$59</formula>
    </cfRule>
  </conditionalFormatting>
  <conditionalFormatting sqref="E82">
    <cfRule type="cellIs" dxfId="31" priority="4" stopIfTrue="1" operator="notEqual">
      <formula>$E$79+$E$80+$E$81</formula>
    </cfRule>
  </conditionalFormatting>
  <conditionalFormatting sqref="F80">
    <cfRule type="cellIs" dxfId="29" priority="5" stopIfTrue="1" operator="notEqual">
      <formula>$E$80</formula>
    </cfRule>
  </conditionalFormatting>
  <conditionalFormatting sqref="F81">
    <cfRule type="cellIs" dxfId="27" priority="6" stopIfTrue="1" operator="notEqual">
      <formula>$E$81</formula>
    </cfRule>
  </conditionalFormatting>
  <conditionalFormatting sqref="E90">
    <cfRule type="cellIs" dxfId="25" priority="7" stopIfTrue="1" operator="notEqual">
      <formula>$E$87+$E$88+$E$89</formula>
    </cfRule>
  </conditionalFormatting>
  <conditionalFormatting sqref="F88:G88">
    <cfRule type="cellIs" dxfId="23" priority="8" stopIfTrue="1" operator="notEqual">
      <formula>$E$88</formula>
    </cfRule>
  </conditionalFormatting>
  <conditionalFormatting sqref="F89:G89">
    <cfRule type="cellIs" dxfId="21" priority="9" stopIfTrue="1" operator="notEqual">
      <formula>$E$89</formula>
    </cfRule>
  </conditionalFormatting>
  <conditionalFormatting sqref="G87">
    <cfRule type="cellIs" dxfId="19" priority="10" stopIfTrue="1" operator="notEqual">
      <formula>$E$87</formula>
    </cfRule>
  </conditionalFormatting>
  <conditionalFormatting sqref="G90">
    <cfRule type="cellIs" dxfId="17" priority="11" stopIfTrue="1" operator="notEqual">
      <formula>$E$90</formula>
    </cfRule>
  </conditionalFormatting>
  <conditionalFormatting sqref="O31">
    <cfRule type="cellIs" dxfId="15" priority="12" stopIfTrue="1" operator="notEqual">
      <formula>$M$31+$M$48</formula>
    </cfRule>
  </conditionalFormatting>
  <conditionalFormatting sqref="L78">
    <cfRule type="cellIs" dxfId="13" priority="13" stopIfTrue="1" operator="equal">
      <formula>$L$77</formula>
    </cfRule>
  </conditionalFormatting>
  <conditionalFormatting sqref="M78">
    <cfRule type="cellIs" dxfId="11" priority="14" stopIfTrue="1" operator="equal">
      <formula>$M$77</formula>
    </cfRule>
  </conditionalFormatting>
  <conditionalFormatting sqref="N12">
    <cfRule type="cellIs" dxfId="9" priority="15" stopIfTrue="1" operator="notEqual">
      <formula>$L$12</formula>
    </cfRule>
  </conditionalFormatting>
  <conditionalFormatting sqref="O12">
    <cfRule type="cellIs" dxfId="7" priority="16" stopIfTrue="1" operator="notEqual">
      <formula>$M$12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0"/>
  <sheetViews>
    <sheetView tabSelected="1" workbookViewId="0">
      <selection sqref="A1:XFD1048576"/>
    </sheetView>
  </sheetViews>
  <sheetFormatPr baseColWidth="10" defaultRowHeight="15" x14ac:dyDescent="0.25"/>
  <cols>
    <col min="1" max="1" width="16.140625" style="1" customWidth="1"/>
    <col min="2" max="2" width="53.7109375" style="1" customWidth="1"/>
    <col min="3" max="5" width="20.7109375" style="1" customWidth="1"/>
    <col min="6" max="9" width="11.42578125" style="1"/>
    <col min="10" max="13" width="20.7109375" style="1" customWidth="1"/>
    <col min="14" max="256" width="11.42578125" style="1"/>
    <col min="257" max="257" width="16.140625" style="1" customWidth="1"/>
    <col min="258" max="258" width="53.7109375" style="1" customWidth="1"/>
    <col min="259" max="261" width="20.7109375" style="1" customWidth="1"/>
    <col min="262" max="265" width="11.42578125" style="1"/>
    <col min="266" max="269" width="20.7109375" style="1" customWidth="1"/>
    <col min="270" max="512" width="11.42578125" style="1"/>
    <col min="513" max="513" width="16.140625" style="1" customWidth="1"/>
    <col min="514" max="514" width="53.7109375" style="1" customWidth="1"/>
    <col min="515" max="517" width="20.7109375" style="1" customWidth="1"/>
    <col min="518" max="521" width="11.42578125" style="1"/>
    <col min="522" max="525" width="20.7109375" style="1" customWidth="1"/>
    <col min="526" max="768" width="11.42578125" style="1"/>
    <col min="769" max="769" width="16.140625" style="1" customWidth="1"/>
    <col min="770" max="770" width="53.7109375" style="1" customWidth="1"/>
    <col min="771" max="773" width="20.7109375" style="1" customWidth="1"/>
    <col min="774" max="777" width="11.42578125" style="1"/>
    <col min="778" max="781" width="20.7109375" style="1" customWidth="1"/>
    <col min="782" max="1024" width="11.42578125" style="1"/>
    <col min="1025" max="1025" width="16.140625" style="1" customWidth="1"/>
    <col min="1026" max="1026" width="53.7109375" style="1" customWidth="1"/>
    <col min="1027" max="1029" width="20.7109375" style="1" customWidth="1"/>
    <col min="1030" max="1033" width="11.42578125" style="1"/>
    <col min="1034" max="1037" width="20.7109375" style="1" customWidth="1"/>
    <col min="1038" max="1280" width="11.42578125" style="1"/>
    <col min="1281" max="1281" width="16.140625" style="1" customWidth="1"/>
    <col min="1282" max="1282" width="53.7109375" style="1" customWidth="1"/>
    <col min="1283" max="1285" width="20.7109375" style="1" customWidth="1"/>
    <col min="1286" max="1289" width="11.42578125" style="1"/>
    <col min="1290" max="1293" width="20.7109375" style="1" customWidth="1"/>
    <col min="1294" max="1536" width="11.42578125" style="1"/>
    <col min="1537" max="1537" width="16.140625" style="1" customWidth="1"/>
    <col min="1538" max="1538" width="53.7109375" style="1" customWidth="1"/>
    <col min="1539" max="1541" width="20.7109375" style="1" customWidth="1"/>
    <col min="1542" max="1545" width="11.42578125" style="1"/>
    <col min="1546" max="1549" width="20.7109375" style="1" customWidth="1"/>
    <col min="1550" max="1792" width="11.42578125" style="1"/>
    <col min="1793" max="1793" width="16.140625" style="1" customWidth="1"/>
    <col min="1794" max="1794" width="53.7109375" style="1" customWidth="1"/>
    <col min="1795" max="1797" width="20.7109375" style="1" customWidth="1"/>
    <col min="1798" max="1801" width="11.42578125" style="1"/>
    <col min="1802" max="1805" width="20.7109375" style="1" customWidth="1"/>
    <col min="1806" max="2048" width="11.42578125" style="1"/>
    <col min="2049" max="2049" width="16.140625" style="1" customWidth="1"/>
    <col min="2050" max="2050" width="53.7109375" style="1" customWidth="1"/>
    <col min="2051" max="2053" width="20.7109375" style="1" customWidth="1"/>
    <col min="2054" max="2057" width="11.42578125" style="1"/>
    <col min="2058" max="2061" width="20.7109375" style="1" customWidth="1"/>
    <col min="2062" max="2304" width="11.42578125" style="1"/>
    <col min="2305" max="2305" width="16.140625" style="1" customWidth="1"/>
    <col min="2306" max="2306" width="53.7109375" style="1" customWidth="1"/>
    <col min="2307" max="2309" width="20.7109375" style="1" customWidth="1"/>
    <col min="2310" max="2313" width="11.42578125" style="1"/>
    <col min="2314" max="2317" width="20.7109375" style="1" customWidth="1"/>
    <col min="2318" max="2560" width="11.42578125" style="1"/>
    <col min="2561" max="2561" width="16.140625" style="1" customWidth="1"/>
    <col min="2562" max="2562" width="53.7109375" style="1" customWidth="1"/>
    <col min="2563" max="2565" width="20.7109375" style="1" customWidth="1"/>
    <col min="2566" max="2569" width="11.42578125" style="1"/>
    <col min="2570" max="2573" width="20.7109375" style="1" customWidth="1"/>
    <col min="2574" max="2816" width="11.42578125" style="1"/>
    <col min="2817" max="2817" width="16.140625" style="1" customWidth="1"/>
    <col min="2818" max="2818" width="53.7109375" style="1" customWidth="1"/>
    <col min="2819" max="2821" width="20.7109375" style="1" customWidth="1"/>
    <col min="2822" max="2825" width="11.42578125" style="1"/>
    <col min="2826" max="2829" width="20.7109375" style="1" customWidth="1"/>
    <col min="2830" max="3072" width="11.42578125" style="1"/>
    <col min="3073" max="3073" width="16.140625" style="1" customWidth="1"/>
    <col min="3074" max="3074" width="53.7109375" style="1" customWidth="1"/>
    <col min="3075" max="3077" width="20.7109375" style="1" customWidth="1"/>
    <col min="3078" max="3081" width="11.42578125" style="1"/>
    <col min="3082" max="3085" width="20.7109375" style="1" customWidth="1"/>
    <col min="3086" max="3328" width="11.42578125" style="1"/>
    <col min="3329" max="3329" width="16.140625" style="1" customWidth="1"/>
    <col min="3330" max="3330" width="53.7109375" style="1" customWidth="1"/>
    <col min="3331" max="3333" width="20.7109375" style="1" customWidth="1"/>
    <col min="3334" max="3337" width="11.42578125" style="1"/>
    <col min="3338" max="3341" width="20.7109375" style="1" customWidth="1"/>
    <col min="3342" max="3584" width="11.42578125" style="1"/>
    <col min="3585" max="3585" width="16.140625" style="1" customWidth="1"/>
    <col min="3586" max="3586" width="53.7109375" style="1" customWidth="1"/>
    <col min="3587" max="3589" width="20.7109375" style="1" customWidth="1"/>
    <col min="3590" max="3593" width="11.42578125" style="1"/>
    <col min="3594" max="3597" width="20.7109375" style="1" customWidth="1"/>
    <col min="3598" max="3840" width="11.42578125" style="1"/>
    <col min="3841" max="3841" width="16.140625" style="1" customWidth="1"/>
    <col min="3842" max="3842" width="53.7109375" style="1" customWidth="1"/>
    <col min="3843" max="3845" width="20.7109375" style="1" customWidth="1"/>
    <col min="3846" max="3849" width="11.42578125" style="1"/>
    <col min="3850" max="3853" width="20.7109375" style="1" customWidth="1"/>
    <col min="3854" max="4096" width="11.42578125" style="1"/>
    <col min="4097" max="4097" width="16.140625" style="1" customWidth="1"/>
    <col min="4098" max="4098" width="53.7109375" style="1" customWidth="1"/>
    <col min="4099" max="4101" width="20.7109375" style="1" customWidth="1"/>
    <col min="4102" max="4105" width="11.42578125" style="1"/>
    <col min="4106" max="4109" width="20.7109375" style="1" customWidth="1"/>
    <col min="4110" max="4352" width="11.42578125" style="1"/>
    <col min="4353" max="4353" width="16.140625" style="1" customWidth="1"/>
    <col min="4354" max="4354" width="53.7109375" style="1" customWidth="1"/>
    <col min="4355" max="4357" width="20.7109375" style="1" customWidth="1"/>
    <col min="4358" max="4361" width="11.42578125" style="1"/>
    <col min="4362" max="4365" width="20.7109375" style="1" customWidth="1"/>
    <col min="4366" max="4608" width="11.42578125" style="1"/>
    <col min="4609" max="4609" width="16.140625" style="1" customWidth="1"/>
    <col min="4610" max="4610" width="53.7109375" style="1" customWidth="1"/>
    <col min="4611" max="4613" width="20.7109375" style="1" customWidth="1"/>
    <col min="4614" max="4617" width="11.42578125" style="1"/>
    <col min="4618" max="4621" width="20.7109375" style="1" customWidth="1"/>
    <col min="4622" max="4864" width="11.42578125" style="1"/>
    <col min="4865" max="4865" width="16.140625" style="1" customWidth="1"/>
    <col min="4866" max="4866" width="53.7109375" style="1" customWidth="1"/>
    <col min="4867" max="4869" width="20.7109375" style="1" customWidth="1"/>
    <col min="4870" max="4873" width="11.42578125" style="1"/>
    <col min="4874" max="4877" width="20.7109375" style="1" customWidth="1"/>
    <col min="4878" max="5120" width="11.42578125" style="1"/>
    <col min="5121" max="5121" width="16.140625" style="1" customWidth="1"/>
    <col min="5122" max="5122" width="53.7109375" style="1" customWidth="1"/>
    <col min="5123" max="5125" width="20.7109375" style="1" customWidth="1"/>
    <col min="5126" max="5129" width="11.42578125" style="1"/>
    <col min="5130" max="5133" width="20.7109375" style="1" customWidth="1"/>
    <col min="5134" max="5376" width="11.42578125" style="1"/>
    <col min="5377" max="5377" width="16.140625" style="1" customWidth="1"/>
    <col min="5378" max="5378" width="53.7109375" style="1" customWidth="1"/>
    <col min="5379" max="5381" width="20.7109375" style="1" customWidth="1"/>
    <col min="5382" max="5385" width="11.42578125" style="1"/>
    <col min="5386" max="5389" width="20.7109375" style="1" customWidth="1"/>
    <col min="5390" max="5632" width="11.42578125" style="1"/>
    <col min="5633" max="5633" width="16.140625" style="1" customWidth="1"/>
    <col min="5634" max="5634" width="53.7109375" style="1" customWidth="1"/>
    <col min="5635" max="5637" width="20.7109375" style="1" customWidth="1"/>
    <col min="5638" max="5641" width="11.42578125" style="1"/>
    <col min="5642" max="5645" width="20.7109375" style="1" customWidth="1"/>
    <col min="5646" max="5888" width="11.42578125" style="1"/>
    <col min="5889" max="5889" width="16.140625" style="1" customWidth="1"/>
    <col min="5890" max="5890" width="53.7109375" style="1" customWidth="1"/>
    <col min="5891" max="5893" width="20.7109375" style="1" customWidth="1"/>
    <col min="5894" max="5897" width="11.42578125" style="1"/>
    <col min="5898" max="5901" width="20.7109375" style="1" customWidth="1"/>
    <col min="5902" max="6144" width="11.42578125" style="1"/>
    <col min="6145" max="6145" width="16.140625" style="1" customWidth="1"/>
    <col min="6146" max="6146" width="53.7109375" style="1" customWidth="1"/>
    <col min="6147" max="6149" width="20.7109375" style="1" customWidth="1"/>
    <col min="6150" max="6153" width="11.42578125" style="1"/>
    <col min="6154" max="6157" width="20.7109375" style="1" customWidth="1"/>
    <col min="6158" max="6400" width="11.42578125" style="1"/>
    <col min="6401" max="6401" width="16.140625" style="1" customWidth="1"/>
    <col min="6402" max="6402" width="53.7109375" style="1" customWidth="1"/>
    <col min="6403" max="6405" width="20.7109375" style="1" customWidth="1"/>
    <col min="6406" max="6409" width="11.42578125" style="1"/>
    <col min="6410" max="6413" width="20.7109375" style="1" customWidth="1"/>
    <col min="6414" max="6656" width="11.42578125" style="1"/>
    <col min="6657" max="6657" width="16.140625" style="1" customWidth="1"/>
    <col min="6658" max="6658" width="53.7109375" style="1" customWidth="1"/>
    <col min="6659" max="6661" width="20.7109375" style="1" customWidth="1"/>
    <col min="6662" max="6665" width="11.42578125" style="1"/>
    <col min="6666" max="6669" width="20.7109375" style="1" customWidth="1"/>
    <col min="6670" max="6912" width="11.42578125" style="1"/>
    <col min="6913" max="6913" width="16.140625" style="1" customWidth="1"/>
    <col min="6914" max="6914" width="53.7109375" style="1" customWidth="1"/>
    <col min="6915" max="6917" width="20.7109375" style="1" customWidth="1"/>
    <col min="6918" max="6921" width="11.42578125" style="1"/>
    <col min="6922" max="6925" width="20.7109375" style="1" customWidth="1"/>
    <col min="6926" max="7168" width="11.42578125" style="1"/>
    <col min="7169" max="7169" width="16.140625" style="1" customWidth="1"/>
    <col min="7170" max="7170" width="53.7109375" style="1" customWidth="1"/>
    <col min="7171" max="7173" width="20.7109375" style="1" customWidth="1"/>
    <col min="7174" max="7177" width="11.42578125" style="1"/>
    <col min="7178" max="7181" width="20.7109375" style="1" customWidth="1"/>
    <col min="7182" max="7424" width="11.42578125" style="1"/>
    <col min="7425" max="7425" width="16.140625" style="1" customWidth="1"/>
    <col min="7426" max="7426" width="53.7109375" style="1" customWidth="1"/>
    <col min="7427" max="7429" width="20.7109375" style="1" customWidth="1"/>
    <col min="7430" max="7433" width="11.42578125" style="1"/>
    <col min="7434" max="7437" width="20.7109375" style="1" customWidth="1"/>
    <col min="7438" max="7680" width="11.42578125" style="1"/>
    <col min="7681" max="7681" width="16.140625" style="1" customWidth="1"/>
    <col min="7682" max="7682" width="53.7109375" style="1" customWidth="1"/>
    <col min="7683" max="7685" width="20.7109375" style="1" customWidth="1"/>
    <col min="7686" max="7689" width="11.42578125" style="1"/>
    <col min="7690" max="7693" width="20.7109375" style="1" customWidth="1"/>
    <col min="7694" max="7936" width="11.42578125" style="1"/>
    <col min="7937" max="7937" width="16.140625" style="1" customWidth="1"/>
    <col min="7938" max="7938" width="53.7109375" style="1" customWidth="1"/>
    <col min="7939" max="7941" width="20.7109375" style="1" customWidth="1"/>
    <col min="7942" max="7945" width="11.42578125" style="1"/>
    <col min="7946" max="7949" width="20.7109375" style="1" customWidth="1"/>
    <col min="7950" max="8192" width="11.42578125" style="1"/>
    <col min="8193" max="8193" width="16.140625" style="1" customWidth="1"/>
    <col min="8194" max="8194" width="53.7109375" style="1" customWidth="1"/>
    <col min="8195" max="8197" width="20.7109375" style="1" customWidth="1"/>
    <col min="8198" max="8201" width="11.42578125" style="1"/>
    <col min="8202" max="8205" width="20.7109375" style="1" customWidth="1"/>
    <col min="8206" max="8448" width="11.42578125" style="1"/>
    <col min="8449" max="8449" width="16.140625" style="1" customWidth="1"/>
    <col min="8450" max="8450" width="53.7109375" style="1" customWidth="1"/>
    <col min="8451" max="8453" width="20.7109375" style="1" customWidth="1"/>
    <col min="8454" max="8457" width="11.42578125" style="1"/>
    <col min="8458" max="8461" width="20.7109375" style="1" customWidth="1"/>
    <col min="8462" max="8704" width="11.42578125" style="1"/>
    <col min="8705" max="8705" width="16.140625" style="1" customWidth="1"/>
    <col min="8706" max="8706" width="53.7109375" style="1" customWidth="1"/>
    <col min="8707" max="8709" width="20.7109375" style="1" customWidth="1"/>
    <col min="8710" max="8713" width="11.42578125" style="1"/>
    <col min="8714" max="8717" width="20.7109375" style="1" customWidth="1"/>
    <col min="8718" max="8960" width="11.42578125" style="1"/>
    <col min="8961" max="8961" width="16.140625" style="1" customWidth="1"/>
    <col min="8962" max="8962" width="53.7109375" style="1" customWidth="1"/>
    <col min="8963" max="8965" width="20.7109375" style="1" customWidth="1"/>
    <col min="8966" max="8969" width="11.42578125" style="1"/>
    <col min="8970" max="8973" width="20.7109375" style="1" customWidth="1"/>
    <col min="8974" max="9216" width="11.42578125" style="1"/>
    <col min="9217" max="9217" width="16.140625" style="1" customWidth="1"/>
    <col min="9218" max="9218" width="53.7109375" style="1" customWidth="1"/>
    <col min="9219" max="9221" width="20.7109375" style="1" customWidth="1"/>
    <col min="9222" max="9225" width="11.42578125" style="1"/>
    <col min="9226" max="9229" width="20.7109375" style="1" customWidth="1"/>
    <col min="9230" max="9472" width="11.42578125" style="1"/>
    <col min="9473" max="9473" width="16.140625" style="1" customWidth="1"/>
    <col min="9474" max="9474" width="53.7109375" style="1" customWidth="1"/>
    <col min="9475" max="9477" width="20.7109375" style="1" customWidth="1"/>
    <col min="9478" max="9481" width="11.42578125" style="1"/>
    <col min="9482" max="9485" width="20.7109375" style="1" customWidth="1"/>
    <col min="9486" max="9728" width="11.42578125" style="1"/>
    <col min="9729" max="9729" width="16.140625" style="1" customWidth="1"/>
    <col min="9730" max="9730" width="53.7109375" style="1" customWidth="1"/>
    <col min="9731" max="9733" width="20.7109375" style="1" customWidth="1"/>
    <col min="9734" max="9737" width="11.42578125" style="1"/>
    <col min="9738" max="9741" width="20.7109375" style="1" customWidth="1"/>
    <col min="9742" max="9984" width="11.42578125" style="1"/>
    <col min="9985" max="9985" width="16.140625" style="1" customWidth="1"/>
    <col min="9986" max="9986" width="53.7109375" style="1" customWidth="1"/>
    <col min="9987" max="9989" width="20.7109375" style="1" customWidth="1"/>
    <col min="9990" max="9993" width="11.42578125" style="1"/>
    <col min="9994" max="9997" width="20.7109375" style="1" customWidth="1"/>
    <col min="9998" max="10240" width="11.42578125" style="1"/>
    <col min="10241" max="10241" width="16.140625" style="1" customWidth="1"/>
    <col min="10242" max="10242" width="53.7109375" style="1" customWidth="1"/>
    <col min="10243" max="10245" width="20.7109375" style="1" customWidth="1"/>
    <col min="10246" max="10249" width="11.42578125" style="1"/>
    <col min="10250" max="10253" width="20.7109375" style="1" customWidth="1"/>
    <col min="10254" max="10496" width="11.42578125" style="1"/>
    <col min="10497" max="10497" width="16.140625" style="1" customWidth="1"/>
    <col min="10498" max="10498" width="53.7109375" style="1" customWidth="1"/>
    <col min="10499" max="10501" width="20.7109375" style="1" customWidth="1"/>
    <col min="10502" max="10505" width="11.42578125" style="1"/>
    <col min="10506" max="10509" width="20.7109375" style="1" customWidth="1"/>
    <col min="10510" max="10752" width="11.42578125" style="1"/>
    <col min="10753" max="10753" width="16.140625" style="1" customWidth="1"/>
    <col min="10754" max="10754" width="53.7109375" style="1" customWidth="1"/>
    <col min="10755" max="10757" width="20.7109375" style="1" customWidth="1"/>
    <col min="10758" max="10761" width="11.42578125" style="1"/>
    <col min="10762" max="10765" width="20.7109375" style="1" customWidth="1"/>
    <col min="10766" max="11008" width="11.42578125" style="1"/>
    <col min="11009" max="11009" width="16.140625" style="1" customWidth="1"/>
    <col min="11010" max="11010" width="53.7109375" style="1" customWidth="1"/>
    <col min="11011" max="11013" width="20.7109375" style="1" customWidth="1"/>
    <col min="11014" max="11017" width="11.42578125" style="1"/>
    <col min="11018" max="11021" width="20.7109375" style="1" customWidth="1"/>
    <col min="11022" max="11264" width="11.42578125" style="1"/>
    <col min="11265" max="11265" width="16.140625" style="1" customWidth="1"/>
    <col min="11266" max="11266" width="53.7109375" style="1" customWidth="1"/>
    <col min="11267" max="11269" width="20.7109375" style="1" customWidth="1"/>
    <col min="11270" max="11273" width="11.42578125" style="1"/>
    <col min="11274" max="11277" width="20.7109375" style="1" customWidth="1"/>
    <col min="11278" max="11520" width="11.42578125" style="1"/>
    <col min="11521" max="11521" width="16.140625" style="1" customWidth="1"/>
    <col min="11522" max="11522" width="53.7109375" style="1" customWidth="1"/>
    <col min="11523" max="11525" width="20.7109375" style="1" customWidth="1"/>
    <col min="11526" max="11529" width="11.42578125" style="1"/>
    <col min="11530" max="11533" width="20.7109375" style="1" customWidth="1"/>
    <col min="11534" max="11776" width="11.42578125" style="1"/>
    <col min="11777" max="11777" width="16.140625" style="1" customWidth="1"/>
    <col min="11778" max="11778" width="53.7109375" style="1" customWidth="1"/>
    <col min="11779" max="11781" width="20.7109375" style="1" customWidth="1"/>
    <col min="11782" max="11785" width="11.42578125" style="1"/>
    <col min="11786" max="11789" width="20.7109375" style="1" customWidth="1"/>
    <col min="11790" max="12032" width="11.42578125" style="1"/>
    <col min="12033" max="12033" width="16.140625" style="1" customWidth="1"/>
    <col min="12034" max="12034" width="53.7109375" style="1" customWidth="1"/>
    <col min="12035" max="12037" width="20.7109375" style="1" customWidth="1"/>
    <col min="12038" max="12041" width="11.42578125" style="1"/>
    <col min="12042" max="12045" width="20.7109375" style="1" customWidth="1"/>
    <col min="12046" max="12288" width="11.42578125" style="1"/>
    <col min="12289" max="12289" width="16.140625" style="1" customWidth="1"/>
    <col min="12290" max="12290" width="53.7109375" style="1" customWidth="1"/>
    <col min="12291" max="12293" width="20.7109375" style="1" customWidth="1"/>
    <col min="12294" max="12297" width="11.42578125" style="1"/>
    <col min="12298" max="12301" width="20.7109375" style="1" customWidth="1"/>
    <col min="12302" max="12544" width="11.42578125" style="1"/>
    <col min="12545" max="12545" width="16.140625" style="1" customWidth="1"/>
    <col min="12546" max="12546" width="53.7109375" style="1" customWidth="1"/>
    <col min="12547" max="12549" width="20.7109375" style="1" customWidth="1"/>
    <col min="12550" max="12553" width="11.42578125" style="1"/>
    <col min="12554" max="12557" width="20.7109375" style="1" customWidth="1"/>
    <col min="12558" max="12800" width="11.42578125" style="1"/>
    <col min="12801" max="12801" width="16.140625" style="1" customWidth="1"/>
    <col min="12802" max="12802" width="53.7109375" style="1" customWidth="1"/>
    <col min="12803" max="12805" width="20.7109375" style="1" customWidth="1"/>
    <col min="12806" max="12809" width="11.42578125" style="1"/>
    <col min="12810" max="12813" width="20.7109375" style="1" customWidth="1"/>
    <col min="12814" max="13056" width="11.42578125" style="1"/>
    <col min="13057" max="13057" width="16.140625" style="1" customWidth="1"/>
    <col min="13058" max="13058" width="53.7109375" style="1" customWidth="1"/>
    <col min="13059" max="13061" width="20.7109375" style="1" customWidth="1"/>
    <col min="13062" max="13065" width="11.42578125" style="1"/>
    <col min="13066" max="13069" width="20.7109375" style="1" customWidth="1"/>
    <col min="13070" max="13312" width="11.42578125" style="1"/>
    <col min="13313" max="13313" width="16.140625" style="1" customWidth="1"/>
    <col min="13314" max="13314" width="53.7109375" style="1" customWidth="1"/>
    <col min="13315" max="13317" width="20.7109375" style="1" customWidth="1"/>
    <col min="13318" max="13321" width="11.42578125" style="1"/>
    <col min="13322" max="13325" width="20.7109375" style="1" customWidth="1"/>
    <col min="13326" max="13568" width="11.42578125" style="1"/>
    <col min="13569" max="13569" width="16.140625" style="1" customWidth="1"/>
    <col min="13570" max="13570" width="53.7109375" style="1" customWidth="1"/>
    <col min="13571" max="13573" width="20.7109375" style="1" customWidth="1"/>
    <col min="13574" max="13577" width="11.42578125" style="1"/>
    <col min="13578" max="13581" width="20.7109375" style="1" customWidth="1"/>
    <col min="13582" max="13824" width="11.42578125" style="1"/>
    <col min="13825" max="13825" width="16.140625" style="1" customWidth="1"/>
    <col min="13826" max="13826" width="53.7109375" style="1" customWidth="1"/>
    <col min="13827" max="13829" width="20.7109375" style="1" customWidth="1"/>
    <col min="13830" max="13833" width="11.42578125" style="1"/>
    <col min="13834" max="13837" width="20.7109375" style="1" customWidth="1"/>
    <col min="13838" max="14080" width="11.42578125" style="1"/>
    <col min="14081" max="14081" width="16.140625" style="1" customWidth="1"/>
    <col min="14082" max="14082" width="53.7109375" style="1" customWidth="1"/>
    <col min="14083" max="14085" width="20.7109375" style="1" customWidth="1"/>
    <col min="14086" max="14089" width="11.42578125" style="1"/>
    <col min="14090" max="14093" width="20.7109375" style="1" customWidth="1"/>
    <col min="14094" max="14336" width="11.42578125" style="1"/>
    <col min="14337" max="14337" width="16.140625" style="1" customWidth="1"/>
    <col min="14338" max="14338" width="53.7109375" style="1" customWidth="1"/>
    <col min="14339" max="14341" width="20.7109375" style="1" customWidth="1"/>
    <col min="14342" max="14345" width="11.42578125" style="1"/>
    <col min="14346" max="14349" width="20.7109375" style="1" customWidth="1"/>
    <col min="14350" max="14592" width="11.42578125" style="1"/>
    <col min="14593" max="14593" width="16.140625" style="1" customWidth="1"/>
    <col min="14594" max="14594" width="53.7109375" style="1" customWidth="1"/>
    <col min="14595" max="14597" width="20.7109375" style="1" customWidth="1"/>
    <col min="14598" max="14601" width="11.42578125" style="1"/>
    <col min="14602" max="14605" width="20.7109375" style="1" customWidth="1"/>
    <col min="14606" max="14848" width="11.42578125" style="1"/>
    <col min="14849" max="14849" width="16.140625" style="1" customWidth="1"/>
    <col min="14850" max="14850" width="53.7109375" style="1" customWidth="1"/>
    <col min="14851" max="14853" width="20.7109375" style="1" customWidth="1"/>
    <col min="14854" max="14857" width="11.42578125" style="1"/>
    <col min="14858" max="14861" width="20.7109375" style="1" customWidth="1"/>
    <col min="14862" max="15104" width="11.42578125" style="1"/>
    <col min="15105" max="15105" width="16.140625" style="1" customWidth="1"/>
    <col min="15106" max="15106" width="53.7109375" style="1" customWidth="1"/>
    <col min="15107" max="15109" width="20.7109375" style="1" customWidth="1"/>
    <col min="15110" max="15113" width="11.42578125" style="1"/>
    <col min="15114" max="15117" width="20.7109375" style="1" customWidth="1"/>
    <col min="15118" max="15360" width="11.42578125" style="1"/>
    <col min="15361" max="15361" width="16.140625" style="1" customWidth="1"/>
    <col min="15362" max="15362" width="53.7109375" style="1" customWidth="1"/>
    <col min="15363" max="15365" width="20.7109375" style="1" customWidth="1"/>
    <col min="15366" max="15369" width="11.42578125" style="1"/>
    <col min="15370" max="15373" width="20.7109375" style="1" customWidth="1"/>
    <col min="15374" max="15616" width="11.42578125" style="1"/>
    <col min="15617" max="15617" width="16.140625" style="1" customWidth="1"/>
    <col min="15618" max="15618" width="53.7109375" style="1" customWidth="1"/>
    <col min="15619" max="15621" width="20.7109375" style="1" customWidth="1"/>
    <col min="15622" max="15625" width="11.42578125" style="1"/>
    <col min="15626" max="15629" width="20.7109375" style="1" customWidth="1"/>
    <col min="15630" max="15872" width="11.42578125" style="1"/>
    <col min="15873" max="15873" width="16.140625" style="1" customWidth="1"/>
    <col min="15874" max="15874" width="53.7109375" style="1" customWidth="1"/>
    <col min="15875" max="15877" width="20.7109375" style="1" customWidth="1"/>
    <col min="15878" max="15881" width="11.42578125" style="1"/>
    <col min="15882" max="15885" width="20.7109375" style="1" customWidth="1"/>
    <col min="15886" max="16128" width="11.42578125" style="1"/>
    <col min="16129" max="16129" width="16.140625" style="1" customWidth="1"/>
    <col min="16130" max="16130" width="53.7109375" style="1" customWidth="1"/>
    <col min="16131" max="16133" width="20.7109375" style="1" customWidth="1"/>
    <col min="16134" max="16137" width="11.42578125" style="1"/>
    <col min="16138" max="16141" width="20.7109375" style="1" customWidth="1"/>
    <col min="16142" max="16384" width="11.42578125" style="1"/>
  </cols>
  <sheetData>
    <row r="1" spans="2:13" ht="15" customHeight="1" x14ac:dyDescent="0.25"/>
    <row r="2" spans="2:13" ht="15" customHeight="1" x14ac:dyDescent="0.25"/>
    <row r="3" spans="2:13" ht="22.5" customHeight="1" x14ac:dyDescent="0.25">
      <c r="B3" s="107" t="s">
        <v>119</v>
      </c>
      <c r="C3" s="107"/>
      <c r="D3" s="107"/>
      <c r="E3" s="107"/>
    </row>
    <row r="4" spans="2:13" ht="18" customHeight="1" x14ac:dyDescent="0.25">
      <c r="B4" s="108"/>
      <c r="C4" s="4"/>
      <c r="D4" s="4"/>
    </row>
    <row r="5" spans="2:13" ht="18" customHeight="1" x14ac:dyDescent="0.25">
      <c r="B5" s="7"/>
      <c r="C5" s="4"/>
      <c r="D5" s="4"/>
    </row>
    <row r="6" spans="2:13" ht="18" customHeight="1" x14ac:dyDescent="0.25">
      <c r="B6" s="7"/>
      <c r="C6" s="4"/>
      <c r="D6" s="4"/>
    </row>
    <row r="7" spans="2:13" ht="18" customHeight="1" x14ac:dyDescent="0.25">
      <c r="B7" s="7" t="str">
        <f>[1]BAL!D5</f>
        <v>SOCIEDAD: EMPRESA MUNICIPAL DE LA VIVIENDA Y SUELO DE MADRID S.A.</v>
      </c>
      <c r="C7" s="4"/>
      <c r="D7" s="4"/>
    </row>
    <row r="8" spans="2:13" ht="5.0999999999999996" customHeight="1" thickBot="1" x14ac:dyDescent="0.3">
      <c r="B8" s="4"/>
      <c r="C8" s="4"/>
      <c r="D8" s="4"/>
      <c r="E8" s="8"/>
    </row>
    <row r="9" spans="2:13" ht="15.75" x14ac:dyDescent="0.25">
      <c r="B9" s="109"/>
      <c r="C9" s="110" t="s">
        <v>4</v>
      </c>
      <c r="D9" s="16" t="s">
        <v>5</v>
      </c>
      <c r="E9" s="17" t="s">
        <v>6</v>
      </c>
      <c r="G9" s="111"/>
      <c r="H9" s="111"/>
      <c r="I9" s="111"/>
      <c r="J9" s="112"/>
      <c r="K9" s="112"/>
      <c r="L9" s="112"/>
      <c r="M9" s="112"/>
    </row>
    <row r="10" spans="2:13" ht="16.5" thickBot="1" x14ac:dyDescent="0.3">
      <c r="B10" s="113"/>
      <c r="C10" s="114">
        <v>2014</v>
      </c>
      <c r="D10" s="25">
        <f>[1]BAL!G8</f>
        <v>41912</v>
      </c>
      <c r="E10" s="26" t="s">
        <v>9</v>
      </c>
      <c r="G10" s="115"/>
      <c r="H10" s="112"/>
      <c r="I10" s="112"/>
      <c r="J10" s="115"/>
      <c r="K10" s="115"/>
      <c r="L10" s="115"/>
      <c r="M10" s="115"/>
    </row>
    <row r="11" spans="2:13" ht="14.1" customHeight="1" thickTop="1" x14ac:dyDescent="0.25">
      <c r="B11" s="116"/>
      <c r="C11" s="117"/>
      <c r="D11" s="117"/>
      <c r="E11" s="118"/>
      <c r="G11" s="8"/>
      <c r="H11" s="8"/>
      <c r="I11" s="8"/>
      <c r="J11" s="8"/>
      <c r="K11" s="8"/>
      <c r="L11" s="8"/>
      <c r="M11" s="8"/>
    </row>
    <row r="12" spans="2:13" ht="14.1" customHeight="1" x14ac:dyDescent="0.25">
      <c r="B12" s="119" t="s">
        <v>120</v>
      </c>
      <c r="C12" s="43"/>
      <c r="D12" s="43"/>
      <c r="E12" s="44"/>
      <c r="G12" s="8"/>
      <c r="H12" s="8"/>
      <c r="I12" s="8"/>
      <c r="J12" s="120"/>
      <c r="K12" s="120"/>
      <c r="L12" s="8"/>
      <c r="M12" s="8"/>
    </row>
    <row r="13" spans="2:13" ht="14.1" customHeight="1" x14ac:dyDescent="0.25">
      <c r="B13" s="121" t="s">
        <v>121</v>
      </c>
      <c r="C13" s="43">
        <v>120664024</v>
      </c>
      <c r="D13" s="43">
        <f>D14+D19</f>
        <v>93719409.060000002</v>
      </c>
      <c r="E13" s="44">
        <f>E14+E19</f>
        <v>104559319.5</v>
      </c>
      <c r="G13" s="8"/>
      <c r="H13" s="8"/>
      <c r="I13" s="8"/>
      <c r="J13" s="8"/>
      <c r="K13" s="8"/>
      <c r="L13" s="8"/>
      <c r="M13" s="8"/>
    </row>
    <row r="14" spans="2:13" ht="14.1" customHeight="1" x14ac:dyDescent="0.25">
      <c r="B14" s="122" t="s">
        <v>122</v>
      </c>
      <c r="C14" s="43">
        <v>120540400</v>
      </c>
      <c r="D14" s="43">
        <f>SUM(D15:D18)</f>
        <v>93716409.060000002</v>
      </c>
      <c r="E14" s="44">
        <f>SUM(E15:E18)</f>
        <v>104247228.5</v>
      </c>
      <c r="G14" s="8"/>
      <c r="H14" s="8"/>
      <c r="I14" s="8"/>
      <c r="J14" s="120"/>
      <c r="K14" s="8"/>
      <c r="L14" s="8"/>
      <c r="M14" s="8"/>
    </row>
    <row r="15" spans="2:13" ht="14.1" customHeight="1" x14ac:dyDescent="0.25">
      <c r="B15" s="123" t="s">
        <v>123</v>
      </c>
      <c r="C15" s="43">
        <v>40000000</v>
      </c>
      <c r="D15" s="47">
        <v>12770838.300000001</v>
      </c>
      <c r="E15" s="48">
        <v>15019749</v>
      </c>
      <c r="G15" s="8"/>
      <c r="H15" s="8"/>
      <c r="I15" s="8"/>
      <c r="J15" s="8"/>
      <c r="K15" s="8"/>
      <c r="L15" s="8"/>
      <c r="M15" s="8"/>
    </row>
    <row r="16" spans="2:13" ht="14.1" customHeight="1" x14ac:dyDescent="0.25">
      <c r="B16" s="123" t="s">
        <v>124</v>
      </c>
      <c r="C16" s="43">
        <v>6007800</v>
      </c>
      <c r="D16" s="47">
        <v>3907773.26</v>
      </c>
      <c r="E16" s="48">
        <v>5540181.5</v>
      </c>
      <c r="G16" s="8"/>
      <c r="H16" s="8"/>
      <c r="I16" s="8"/>
      <c r="J16" s="8"/>
      <c r="K16" s="8"/>
      <c r="L16" s="8"/>
      <c r="M16" s="8"/>
    </row>
    <row r="17" spans="1:13" ht="14.1" customHeight="1" x14ac:dyDescent="0.25">
      <c r="B17" s="123" t="s">
        <v>125</v>
      </c>
      <c r="C17" s="43"/>
      <c r="D17" s="47"/>
      <c r="E17" s="48"/>
      <c r="G17" s="8"/>
      <c r="H17" s="8"/>
      <c r="I17" s="8"/>
      <c r="J17" s="8"/>
      <c r="K17" s="8"/>
      <c r="L17" s="8"/>
      <c r="M17" s="8"/>
    </row>
    <row r="18" spans="1:13" ht="14.1" customHeight="1" x14ac:dyDescent="0.25">
      <c r="B18" s="123" t="s">
        <v>126</v>
      </c>
      <c r="C18" s="43">
        <v>74532600</v>
      </c>
      <c r="D18" s="47">
        <v>77037797.5</v>
      </c>
      <c r="E18" s="48">
        <v>83687298</v>
      </c>
      <c r="G18" s="8"/>
      <c r="H18" s="8"/>
      <c r="I18" s="8"/>
      <c r="J18" s="8"/>
      <c r="K18" s="8"/>
      <c r="L18" s="8"/>
      <c r="M18" s="8"/>
    </row>
    <row r="19" spans="1:13" ht="14.1" customHeight="1" x14ac:dyDescent="0.25">
      <c r="B19" s="46" t="s">
        <v>127</v>
      </c>
      <c r="C19" s="43">
        <v>123624</v>
      </c>
      <c r="D19" s="43">
        <f>SUM(D20:D23)</f>
        <v>3000</v>
      </c>
      <c r="E19" s="44">
        <f>SUM(E20:E23)</f>
        <v>312091</v>
      </c>
      <c r="G19" s="8"/>
      <c r="H19" s="8"/>
      <c r="I19" s="8"/>
      <c r="J19" s="8"/>
      <c r="K19" s="8"/>
      <c r="L19" s="8"/>
      <c r="M19" s="8"/>
    </row>
    <row r="20" spans="1:13" ht="14.1" customHeight="1" x14ac:dyDescent="0.25">
      <c r="A20" s="124"/>
      <c r="B20" s="123" t="s">
        <v>128</v>
      </c>
      <c r="C20" s="43">
        <v>123624</v>
      </c>
      <c r="D20" s="47">
        <v>3000</v>
      </c>
      <c r="E20" s="48">
        <v>312091</v>
      </c>
      <c r="G20" s="8"/>
      <c r="H20" s="8"/>
      <c r="I20" s="8"/>
      <c r="J20" s="8"/>
      <c r="K20" s="8"/>
      <c r="L20" s="8"/>
      <c r="M20" s="8"/>
    </row>
    <row r="21" spans="1:13" ht="14.1" customHeight="1" x14ac:dyDescent="0.25">
      <c r="A21" s="124"/>
      <c r="B21" s="123" t="s">
        <v>129</v>
      </c>
      <c r="C21" s="43"/>
      <c r="D21" s="47"/>
      <c r="E21" s="48"/>
      <c r="G21" s="8"/>
      <c r="H21" s="8"/>
      <c r="I21" s="8"/>
      <c r="J21" s="8"/>
      <c r="K21" s="8"/>
      <c r="L21" s="8"/>
      <c r="M21" s="8"/>
    </row>
    <row r="22" spans="1:13" ht="14.1" customHeight="1" x14ac:dyDescent="0.25">
      <c r="A22" s="124"/>
      <c r="B22" s="123" t="s">
        <v>130</v>
      </c>
      <c r="C22" s="43"/>
      <c r="D22" s="47"/>
      <c r="E22" s="48"/>
    </row>
    <row r="23" spans="1:13" ht="14.1" customHeight="1" x14ac:dyDescent="0.25">
      <c r="B23" s="123" t="s">
        <v>131</v>
      </c>
      <c r="C23" s="43"/>
      <c r="D23" s="47"/>
      <c r="E23" s="48"/>
    </row>
    <row r="24" spans="1:13" ht="14.1" customHeight="1" x14ac:dyDescent="0.25">
      <c r="B24" s="125" t="s">
        <v>132</v>
      </c>
      <c r="C24" s="43">
        <v>-32944523</v>
      </c>
      <c r="D24" s="47">
        <v>-43028574.530000001</v>
      </c>
      <c r="E24" s="48">
        <v>-38580726.700000003</v>
      </c>
    </row>
    <row r="25" spans="1:13" ht="14.1" customHeight="1" x14ac:dyDescent="0.25">
      <c r="B25" s="125" t="s">
        <v>133</v>
      </c>
      <c r="C25" s="43"/>
      <c r="D25" s="47">
        <v>50231748.090000004</v>
      </c>
      <c r="E25" s="48">
        <v>50284937.229999997</v>
      </c>
    </row>
    <row r="26" spans="1:13" ht="14.1" customHeight="1" x14ac:dyDescent="0.25">
      <c r="B26" s="126" t="s">
        <v>134</v>
      </c>
      <c r="C26" s="43">
        <v>-48524101</v>
      </c>
      <c r="D26" s="43">
        <f>SUM(D27:D30)</f>
        <v>-70214754.989999995</v>
      </c>
      <c r="E26" s="44">
        <f>SUM(E27:E30)</f>
        <v>-82240000</v>
      </c>
    </row>
    <row r="27" spans="1:13" ht="14.1" customHeight="1" x14ac:dyDescent="0.25">
      <c r="B27" s="122" t="s">
        <v>135</v>
      </c>
      <c r="C27" s="43">
        <v>-43024101</v>
      </c>
      <c r="D27" s="47">
        <v>-66022035.479999997</v>
      </c>
      <c r="E27" s="48">
        <v>-78047280</v>
      </c>
    </row>
    <row r="28" spans="1:13" ht="14.1" customHeight="1" x14ac:dyDescent="0.25">
      <c r="B28" s="127" t="s">
        <v>136</v>
      </c>
      <c r="C28" s="128">
        <v>-3500000</v>
      </c>
      <c r="D28" s="129">
        <v>-1192719.51</v>
      </c>
      <c r="E28" s="48">
        <v>-1192720</v>
      </c>
    </row>
    <row r="29" spans="1:13" ht="14.1" customHeight="1" x14ac:dyDescent="0.25">
      <c r="B29" s="127" t="s">
        <v>137</v>
      </c>
      <c r="C29" s="128"/>
      <c r="D29" s="129"/>
      <c r="E29" s="48"/>
    </row>
    <row r="30" spans="1:13" ht="14.1" customHeight="1" x14ac:dyDescent="0.25">
      <c r="B30" s="127" t="s">
        <v>138</v>
      </c>
      <c r="C30" s="128">
        <v>-2000000</v>
      </c>
      <c r="D30" s="129">
        <v>-3000000</v>
      </c>
      <c r="E30" s="48">
        <v>-3000000</v>
      </c>
    </row>
    <row r="31" spans="1:13" ht="14.1" customHeight="1" x14ac:dyDescent="0.25">
      <c r="B31" s="130" t="s">
        <v>139</v>
      </c>
      <c r="C31" s="128">
        <v>30752928</v>
      </c>
      <c r="D31" s="128">
        <f>SUM(D32:D34)</f>
        <v>26017206.927999999</v>
      </c>
      <c r="E31" s="44">
        <f>SUM(E32:E34)</f>
        <v>34588306</v>
      </c>
    </row>
    <row r="32" spans="1:13" ht="14.1" customHeight="1" x14ac:dyDescent="0.25">
      <c r="B32" s="127" t="s">
        <v>140</v>
      </c>
      <c r="C32" s="43">
        <v>500000</v>
      </c>
      <c r="D32" s="47">
        <v>340040.51</v>
      </c>
      <c r="E32" s="48">
        <v>1500000</v>
      </c>
    </row>
    <row r="33" spans="2:5" ht="14.1" customHeight="1" x14ac:dyDescent="0.25">
      <c r="B33" s="127" t="s">
        <v>141</v>
      </c>
      <c r="C33" s="43">
        <v>28833854</v>
      </c>
      <c r="D33" s="47">
        <v>24892652.399999999</v>
      </c>
      <c r="E33" s="48">
        <v>32101116</v>
      </c>
    </row>
    <row r="34" spans="2:5" ht="14.1" customHeight="1" x14ac:dyDescent="0.25">
      <c r="B34" s="127" t="s">
        <v>142</v>
      </c>
      <c r="C34" s="43">
        <v>1419074</v>
      </c>
      <c r="D34" s="47">
        <v>784514.01800000004</v>
      </c>
      <c r="E34" s="48">
        <v>987190</v>
      </c>
    </row>
    <row r="35" spans="2:5" ht="14.1" customHeight="1" x14ac:dyDescent="0.25">
      <c r="B35" s="131" t="s">
        <v>143</v>
      </c>
      <c r="C35" s="128">
        <v>-12667832</v>
      </c>
      <c r="D35" s="128">
        <f>SUM(D36:D38)</f>
        <v>-10031068.710000001</v>
      </c>
      <c r="E35" s="44">
        <f>SUM(E36:E38)</f>
        <v>-13319832</v>
      </c>
    </row>
    <row r="36" spans="2:5" ht="14.1" customHeight="1" x14ac:dyDescent="0.25">
      <c r="B36" s="127" t="s">
        <v>144</v>
      </c>
      <c r="C36" s="128">
        <v>-9989093</v>
      </c>
      <c r="D36" s="129">
        <v>-7869911.2800000003</v>
      </c>
      <c r="E36" s="48">
        <v>-10375993</v>
      </c>
    </row>
    <row r="37" spans="2:5" ht="14.1" customHeight="1" x14ac:dyDescent="0.25">
      <c r="B37" s="127" t="s">
        <v>145</v>
      </c>
      <c r="C37" s="128">
        <v>-2678739</v>
      </c>
      <c r="D37" s="129">
        <v>-2161157.4300000002</v>
      </c>
      <c r="E37" s="48">
        <v>-2943839</v>
      </c>
    </row>
    <row r="38" spans="2:5" ht="14.1" customHeight="1" x14ac:dyDescent="0.25">
      <c r="B38" s="127" t="s">
        <v>146</v>
      </c>
      <c r="C38" s="128"/>
      <c r="D38" s="129"/>
      <c r="E38" s="48"/>
    </row>
    <row r="39" spans="2:5" ht="14.1" customHeight="1" x14ac:dyDescent="0.25">
      <c r="B39" s="131" t="s">
        <v>147</v>
      </c>
      <c r="C39" s="128">
        <v>-19436764</v>
      </c>
      <c r="D39" s="128">
        <f>SUM(D40:D43)</f>
        <v>-32220705.240000002</v>
      </c>
      <c r="E39" s="44">
        <f>SUM(E40:E43)</f>
        <v>-36319618</v>
      </c>
    </row>
    <row r="40" spans="2:5" ht="14.1" customHeight="1" x14ac:dyDescent="0.25">
      <c r="B40" s="127" t="s">
        <v>148</v>
      </c>
      <c r="C40" s="128">
        <v>-14436764</v>
      </c>
      <c r="D40" s="129">
        <v>-20072009.84</v>
      </c>
      <c r="E40" s="48">
        <v>-22832700</v>
      </c>
    </row>
    <row r="41" spans="2:5" ht="14.1" customHeight="1" x14ac:dyDescent="0.25">
      <c r="B41" s="127" t="s">
        <v>149</v>
      </c>
      <c r="C41" s="128">
        <v>-4000000</v>
      </c>
      <c r="D41" s="129">
        <v>-10732786.51</v>
      </c>
      <c r="E41" s="48">
        <v>-12071009</v>
      </c>
    </row>
    <row r="42" spans="2:5" ht="14.1" customHeight="1" x14ac:dyDescent="0.25">
      <c r="B42" s="127" t="s">
        <v>150</v>
      </c>
      <c r="C42" s="128">
        <v>-1000000</v>
      </c>
      <c r="D42" s="129">
        <v>-1415908.89</v>
      </c>
      <c r="E42" s="48">
        <v>-1415909</v>
      </c>
    </row>
    <row r="43" spans="2:5" ht="14.1" customHeight="1" x14ac:dyDescent="0.25">
      <c r="B43" s="127" t="s">
        <v>151</v>
      </c>
      <c r="C43" s="128"/>
      <c r="D43" s="129"/>
      <c r="E43" s="48"/>
    </row>
    <row r="44" spans="2:5" ht="13.5" customHeight="1" x14ac:dyDescent="0.25">
      <c r="B44" s="131" t="s">
        <v>152</v>
      </c>
      <c r="C44" s="43">
        <v>-5905785</v>
      </c>
      <c r="D44" s="43">
        <f>SUM(D45:D47)</f>
        <v>-4898134.67</v>
      </c>
      <c r="E44" s="44">
        <f>SUM(E45:E47)</f>
        <v>-7039510</v>
      </c>
    </row>
    <row r="45" spans="2:5" ht="13.5" customHeight="1" x14ac:dyDescent="0.25">
      <c r="B45" s="127" t="s">
        <v>153</v>
      </c>
      <c r="C45" s="128">
        <v>-24989</v>
      </c>
      <c r="D45" s="129">
        <v>-24989.24</v>
      </c>
      <c r="E45" s="48">
        <v>-24989</v>
      </c>
    </row>
    <row r="46" spans="2:5" ht="13.5" customHeight="1" x14ac:dyDescent="0.25">
      <c r="B46" s="127" t="s">
        <v>154</v>
      </c>
      <c r="C46" s="128">
        <v>-484696</v>
      </c>
      <c r="D46" s="129">
        <v>-188225.65</v>
      </c>
      <c r="E46" s="48">
        <v>-264024</v>
      </c>
    </row>
    <row r="47" spans="2:5" ht="13.5" customHeight="1" x14ac:dyDescent="0.25">
      <c r="B47" s="127" t="s">
        <v>155</v>
      </c>
      <c r="C47" s="128">
        <v>-5396100</v>
      </c>
      <c r="D47" s="129">
        <v>-4684919.78</v>
      </c>
      <c r="E47" s="48">
        <v>-6750497</v>
      </c>
    </row>
    <row r="48" spans="2:5" ht="13.5" customHeight="1" x14ac:dyDescent="0.25">
      <c r="B48" s="131" t="s">
        <v>156</v>
      </c>
      <c r="C48" s="43">
        <v>3337108</v>
      </c>
      <c r="D48" s="47">
        <v>6535975.3499999996</v>
      </c>
      <c r="E48" s="48">
        <v>7420975</v>
      </c>
    </row>
    <row r="49" spans="2:5" ht="13.5" customHeight="1" x14ac:dyDescent="0.25">
      <c r="B49" s="131" t="s">
        <v>157</v>
      </c>
      <c r="C49" s="43"/>
      <c r="D49" s="47">
        <v>3346649.15</v>
      </c>
      <c r="E49" s="48">
        <v>3595240</v>
      </c>
    </row>
    <row r="50" spans="2:5" ht="13.5" customHeight="1" x14ac:dyDescent="0.25">
      <c r="B50" s="130" t="s">
        <v>158</v>
      </c>
      <c r="C50" s="43">
        <v>0</v>
      </c>
      <c r="D50" s="43">
        <f>SUM(D51:D52)</f>
        <v>-892853.07</v>
      </c>
      <c r="E50" s="44">
        <f>SUM(E51:E52)</f>
        <v>-892853</v>
      </c>
    </row>
    <row r="51" spans="2:5" ht="13.5" customHeight="1" x14ac:dyDescent="0.25">
      <c r="B51" s="127" t="s">
        <v>159</v>
      </c>
      <c r="C51" s="43"/>
      <c r="D51" s="47"/>
      <c r="E51" s="48"/>
    </row>
    <row r="52" spans="2:5" ht="14.1" customHeight="1" x14ac:dyDescent="0.25">
      <c r="B52" s="127" t="s">
        <v>160</v>
      </c>
      <c r="C52" s="43"/>
      <c r="D52" s="47">
        <v>-892853.07</v>
      </c>
      <c r="E52" s="48">
        <v>-892853</v>
      </c>
    </row>
    <row r="53" spans="2:5" ht="14.1" customHeight="1" x14ac:dyDescent="0.25">
      <c r="B53" s="131" t="s">
        <v>161</v>
      </c>
      <c r="C53" s="67">
        <v>0</v>
      </c>
      <c r="D53" s="67">
        <f>SUM(D54:D55)</f>
        <v>0</v>
      </c>
      <c r="E53" s="68">
        <f>SUM(E54:E55)</f>
        <v>0</v>
      </c>
    </row>
    <row r="54" spans="2:5" ht="14.1" customHeight="1" x14ac:dyDescent="0.25">
      <c r="B54" s="127" t="s">
        <v>162</v>
      </c>
      <c r="C54" s="43"/>
      <c r="D54" s="47"/>
      <c r="E54" s="48"/>
    </row>
    <row r="55" spans="2:5" ht="14.1" customHeight="1" x14ac:dyDescent="0.25">
      <c r="B55" s="127" t="s">
        <v>163</v>
      </c>
      <c r="C55" s="128"/>
      <c r="D55" s="129"/>
      <c r="E55" s="48"/>
    </row>
    <row r="56" spans="2:5" ht="18" customHeight="1" x14ac:dyDescent="0.25">
      <c r="B56" s="132" t="s">
        <v>164</v>
      </c>
      <c r="C56" s="133">
        <v>35275055</v>
      </c>
      <c r="D56" s="133">
        <f>D13+D24+D25+D26+D31+D35+D39+D44+D48+D49+D50+D53</f>
        <v>18564897.368000008</v>
      </c>
      <c r="E56" s="134">
        <f>E13+E24+E25+E26+E31+E35+E39+E44+E48+E49+E50+E53</f>
        <v>22056238.030000001</v>
      </c>
    </row>
    <row r="57" spans="2:5" ht="14.1" customHeight="1" x14ac:dyDescent="0.25">
      <c r="B57" s="135" t="s">
        <v>165</v>
      </c>
      <c r="C57" s="69">
        <v>490000</v>
      </c>
      <c r="D57" s="69">
        <f>D58+D61+D64</f>
        <v>344732.32</v>
      </c>
      <c r="E57" s="70">
        <f>E58+E61+E64</f>
        <v>470000</v>
      </c>
    </row>
    <row r="58" spans="2:5" ht="14.1" customHeight="1" x14ac:dyDescent="0.25">
      <c r="B58" s="63" t="s">
        <v>166</v>
      </c>
      <c r="C58" s="43">
        <v>490000</v>
      </c>
      <c r="D58" s="43">
        <f>SUM(D59:D60)</f>
        <v>344732.32</v>
      </c>
      <c r="E58" s="44">
        <f>SUM(E59:E60)</f>
        <v>470000</v>
      </c>
    </row>
    <row r="59" spans="2:5" ht="14.1" customHeight="1" x14ac:dyDescent="0.25">
      <c r="B59" s="63" t="s">
        <v>167</v>
      </c>
      <c r="C59" s="43"/>
      <c r="D59" s="47"/>
      <c r="E59" s="48"/>
    </row>
    <row r="60" spans="2:5" ht="14.1" customHeight="1" x14ac:dyDescent="0.25">
      <c r="B60" s="63" t="s">
        <v>168</v>
      </c>
      <c r="C60" s="43">
        <v>490000</v>
      </c>
      <c r="D60" s="47">
        <v>344732.32</v>
      </c>
      <c r="E60" s="48">
        <v>470000</v>
      </c>
    </row>
    <row r="61" spans="2:5" ht="14.1" customHeight="1" x14ac:dyDescent="0.25">
      <c r="B61" s="63" t="s">
        <v>169</v>
      </c>
      <c r="C61" s="43">
        <v>0</v>
      </c>
      <c r="D61" s="43">
        <f>SUM(D62:D63)</f>
        <v>0</v>
      </c>
      <c r="E61" s="44">
        <f>SUM(E62:E63)</f>
        <v>0</v>
      </c>
    </row>
    <row r="62" spans="2:5" ht="14.1" customHeight="1" x14ac:dyDescent="0.25">
      <c r="B62" s="63" t="s">
        <v>170</v>
      </c>
      <c r="C62" s="43"/>
      <c r="D62" s="47"/>
      <c r="E62" s="48"/>
    </row>
    <row r="63" spans="2:5" ht="14.1" customHeight="1" x14ac:dyDescent="0.25">
      <c r="B63" s="63" t="s">
        <v>171</v>
      </c>
      <c r="C63" s="43"/>
      <c r="D63" s="47"/>
      <c r="E63" s="48"/>
    </row>
    <row r="64" spans="2:5" ht="14.1" customHeight="1" x14ac:dyDescent="0.25">
      <c r="B64" s="63" t="s">
        <v>172</v>
      </c>
      <c r="C64" s="43"/>
      <c r="D64" s="47"/>
      <c r="E64" s="136"/>
    </row>
    <row r="65" spans="2:5" ht="14.1" customHeight="1" x14ac:dyDescent="0.25">
      <c r="B65" s="130" t="s">
        <v>173</v>
      </c>
      <c r="C65" s="69">
        <v>-9507434</v>
      </c>
      <c r="D65" s="69">
        <f>SUM(D66:D68)</f>
        <v>-7068540.4500000002</v>
      </c>
      <c r="E65" s="70">
        <f>SUM(E66:E68)</f>
        <v>-10390460</v>
      </c>
    </row>
    <row r="66" spans="2:5" ht="14.1" customHeight="1" x14ac:dyDescent="0.25">
      <c r="B66" s="63" t="s">
        <v>174</v>
      </c>
      <c r="C66" s="128"/>
      <c r="D66" s="129">
        <v>-67378.42</v>
      </c>
      <c r="E66" s="48">
        <v>-67378</v>
      </c>
    </row>
    <row r="67" spans="2:5" ht="14.1" customHeight="1" x14ac:dyDescent="0.25">
      <c r="B67" s="63" t="s">
        <v>175</v>
      </c>
      <c r="C67" s="128">
        <v>-9507434</v>
      </c>
      <c r="D67" s="129">
        <v>-7001162.0300000003</v>
      </c>
      <c r="E67" s="48">
        <v>-10323082</v>
      </c>
    </row>
    <row r="68" spans="2:5" ht="14.1" customHeight="1" x14ac:dyDescent="0.25">
      <c r="B68" s="63" t="s">
        <v>176</v>
      </c>
      <c r="C68" s="128"/>
      <c r="D68" s="129"/>
      <c r="E68" s="48"/>
    </row>
    <row r="69" spans="2:5" ht="14.1" customHeight="1" x14ac:dyDescent="0.25">
      <c r="B69" s="130" t="s">
        <v>177</v>
      </c>
      <c r="C69" s="69">
        <v>0</v>
      </c>
      <c r="D69" s="69">
        <f>SUM(D70:D71)</f>
        <v>0</v>
      </c>
      <c r="E69" s="70">
        <f>SUM(E70:E71)</f>
        <v>0</v>
      </c>
    </row>
    <row r="70" spans="2:5" ht="14.1" customHeight="1" x14ac:dyDescent="0.25">
      <c r="B70" s="63" t="s">
        <v>178</v>
      </c>
      <c r="C70" s="43"/>
      <c r="D70" s="47"/>
      <c r="E70" s="48"/>
    </row>
    <row r="71" spans="2:5" ht="14.1" customHeight="1" x14ac:dyDescent="0.25">
      <c r="B71" s="63" t="s">
        <v>179</v>
      </c>
      <c r="C71" s="43"/>
      <c r="D71" s="47"/>
      <c r="E71" s="48"/>
    </row>
    <row r="72" spans="2:5" ht="14.1" customHeight="1" x14ac:dyDescent="0.25">
      <c r="B72" s="130" t="s">
        <v>180</v>
      </c>
      <c r="C72" s="43"/>
      <c r="D72" s="47"/>
      <c r="E72" s="48"/>
    </row>
    <row r="73" spans="2:5" ht="14.1" customHeight="1" x14ac:dyDescent="0.25">
      <c r="B73" s="131" t="s">
        <v>181</v>
      </c>
      <c r="C73" s="43">
        <v>0</v>
      </c>
      <c r="D73" s="43">
        <f>SUM(D74:D75)</f>
        <v>0</v>
      </c>
      <c r="E73" s="44">
        <f>SUM(E74:E75)</f>
        <v>0</v>
      </c>
    </row>
    <row r="74" spans="2:5" ht="14.1" customHeight="1" x14ac:dyDescent="0.25">
      <c r="B74" s="127" t="s">
        <v>159</v>
      </c>
      <c r="C74" s="43"/>
      <c r="D74" s="47"/>
      <c r="E74" s="48"/>
    </row>
    <row r="75" spans="2:5" ht="14.1" customHeight="1" x14ac:dyDescent="0.25">
      <c r="B75" s="127" t="s">
        <v>182</v>
      </c>
      <c r="C75" s="69"/>
      <c r="D75" s="137"/>
      <c r="E75" s="138"/>
    </row>
    <row r="76" spans="2:5" ht="18" customHeight="1" x14ac:dyDescent="0.25">
      <c r="B76" s="139" t="s">
        <v>183</v>
      </c>
      <c r="C76" s="133">
        <v>-9017434</v>
      </c>
      <c r="D76" s="133">
        <f>D57+D65+D69+D72+D73</f>
        <v>-6723808.1299999999</v>
      </c>
      <c r="E76" s="134">
        <f>E57+E65+E69+E72+E73</f>
        <v>-9920460</v>
      </c>
    </row>
    <row r="77" spans="2:5" ht="18" customHeight="1" x14ac:dyDescent="0.25">
      <c r="B77" s="139" t="s">
        <v>184</v>
      </c>
      <c r="C77" s="133">
        <v>26257621</v>
      </c>
      <c r="D77" s="133">
        <f>D56+D76</f>
        <v>11841089.238000009</v>
      </c>
      <c r="E77" s="134">
        <f>E56+E76</f>
        <v>12135778.030000001</v>
      </c>
    </row>
    <row r="78" spans="2:5" ht="14.1" customHeight="1" x14ac:dyDescent="0.25">
      <c r="B78" s="130" t="s">
        <v>185</v>
      </c>
      <c r="C78" s="69"/>
      <c r="D78" s="137"/>
      <c r="E78" s="138">
        <v>34810</v>
      </c>
    </row>
    <row r="79" spans="2:5" ht="18" customHeight="1" x14ac:dyDescent="0.25">
      <c r="B79" s="139" t="s">
        <v>186</v>
      </c>
      <c r="C79" s="133">
        <v>26257621</v>
      </c>
      <c r="D79" s="133">
        <f>D77+D78</f>
        <v>11841089.238000009</v>
      </c>
      <c r="E79" s="134">
        <f>E77+E78</f>
        <v>12170588.030000001</v>
      </c>
    </row>
    <row r="80" spans="2:5" ht="14.1" customHeight="1" x14ac:dyDescent="0.25">
      <c r="B80" s="56"/>
      <c r="C80" s="69"/>
      <c r="D80" s="69"/>
      <c r="E80" s="70"/>
    </row>
    <row r="81" spans="1:5" ht="14.1" customHeight="1" x14ac:dyDescent="0.25">
      <c r="B81" s="65" t="s">
        <v>187</v>
      </c>
      <c r="C81" s="43"/>
      <c r="D81" s="43"/>
      <c r="E81" s="44"/>
    </row>
    <row r="82" spans="1:5" ht="14.1" customHeight="1" x14ac:dyDescent="0.25">
      <c r="B82" s="130" t="s">
        <v>188</v>
      </c>
      <c r="C82" s="140"/>
      <c r="D82" s="47"/>
      <c r="E82" s="48"/>
    </row>
    <row r="83" spans="1:5" ht="14.1" customHeight="1" thickBot="1" x14ac:dyDescent="0.3">
      <c r="B83" s="130"/>
      <c r="C83" s="141"/>
      <c r="D83" s="142"/>
      <c r="E83" s="143"/>
    </row>
    <row r="84" spans="1:5" ht="18" customHeight="1" thickTop="1" thickBot="1" x14ac:dyDescent="0.3">
      <c r="B84" s="144" t="s">
        <v>189</v>
      </c>
      <c r="C84" s="145">
        <v>26257621</v>
      </c>
      <c r="D84" s="145">
        <f>D79+D82</f>
        <v>11841089.238000009</v>
      </c>
      <c r="E84" s="146">
        <f>E79+E82</f>
        <v>12170588.030000001</v>
      </c>
    </row>
    <row r="85" spans="1:5" ht="14.1" customHeight="1" x14ac:dyDescent="0.25">
      <c r="B85" s="147"/>
      <c r="C85" s="148"/>
      <c r="D85" s="148"/>
    </row>
    <row r="86" spans="1:5" ht="14.1" customHeight="1" x14ac:dyDescent="0.25">
      <c r="B86" s="54" t="s">
        <v>190</v>
      </c>
      <c r="C86" s="149"/>
      <c r="D86" s="54"/>
      <c r="E86" s="54"/>
    </row>
    <row r="87" spans="1:5" ht="14.1" customHeight="1" x14ac:dyDescent="0.25">
      <c r="B87" s="150"/>
      <c r="C87" s="151"/>
      <c r="D87" s="152"/>
    </row>
    <row r="88" spans="1:5" ht="14.1" customHeight="1" x14ac:dyDescent="0.25">
      <c r="C88" s="153"/>
    </row>
    <row r="89" spans="1:5" ht="31.5" customHeight="1" x14ac:dyDescent="0.25">
      <c r="A89" s="154" t="s">
        <v>191</v>
      </c>
      <c r="B89" s="155"/>
      <c r="C89" s="156">
        <v>16000</v>
      </c>
      <c r="D89" s="157">
        <f>SUM(D90:D92)</f>
        <v>1310517.44</v>
      </c>
      <c r="E89" s="157">
        <f>SUM(E90:E92)</f>
        <v>1344090</v>
      </c>
    </row>
    <row r="90" spans="1:5" ht="14.1" customHeight="1" x14ac:dyDescent="0.25">
      <c r="A90" s="158" t="s">
        <v>192</v>
      </c>
      <c r="B90" s="159"/>
      <c r="C90" s="43">
        <v>6000</v>
      </c>
      <c r="D90" s="47">
        <v>3912</v>
      </c>
      <c r="E90" s="47">
        <v>3962</v>
      </c>
    </row>
    <row r="91" spans="1:5" ht="14.1" customHeight="1" x14ac:dyDescent="0.25">
      <c r="A91" s="160" t="s">
        <v>193</v>
      </c>
      <c r="B91" s="161"/>
      <c r="C91" s="67"/>
      <c r="D91" s="162">
        <v>1306605.44</v>
      </c>
      <c r="E91" s="162">
        <v>1305605</v>
      </c>
    </row>
    <row r="92" spans="1:5" ht="14.1" customHeight="1" x14ac:dyDescent="0.25">
      <c r="A92" s="158" t="s">
        <v>194</v>
      </c>
      <c r="B92" s="159"/>
      <c r="C92" s="163">
        <v>10000</v>
      </c>
      <c r="D92" s="164"/>
      <c r="E92" s="164">
        <v>34523</v>
      </c>
    </row>
    <row r="93" spans="1:5" ht="14.1" customHeight="1" x14ac:dyDescent="0.25">
      <c r="C93" s="165"/>
    </row>
    <row r="94" spans="1:5" ht="25.5" customHeight="1" x14ac:dyDescent="0.25">
      <c r="B94" s="166" t="s">
        <v>195</v>
      </c>
      <c r="C94" s="166"/>
      <c r="D94" s="166"/>
      <c r="E94" s="166"/>
    </row>
    <row r="95" spans="1:5" ht="18.75" customHeight="1" x14ac:dyDescent="0.25">
      <c r="B95" s="167"/>
      <c r="C95" s="167"/>
      <c r="D95" s="167"/>
      <c r="E95" s="167"/>
    </row>
    <row r="96" spans="1:5" ht="14.1" hidden="1" customHeight="1" x14ac:dyDescent="0.25">
      <c r="B96" s="152" t="str">
        <f>B7</f>
        <v>SOCIEDAD: EMPRESA MUNICIPAL DE LA VIVIENDA Y SUELO DE MADRID S.A.</v>
      </c>
      <c r="C96" s="168" t="str">
        <f t="shared" ref="C96:E97" si="0">C9</f>
        <v>PRESUPUESTO</v>
      </c>
      <c r="D96" s="168" t="str">
        <f t="shared" si="0"/>
        <v>REAL A</v>
      </c>
      <c r="E96" s="168" t="str">
        <f t="shared" si="0"/>
        <v>PREVISIÓN</v>
      </c>
    </row>
    <row r="97" spans="2:5" ht="14.1" hidden="1" customHeight="1" x14ac:dyDescent="0.25">
      <c r="C97" s="169">
        <f t="shared" si="0"/>
        <v>2014</v>
      </c>
      <c r="D97" s="168">
        <f t="shared" si="0"/>
        <v>41912</v>
      </c>
      <c r="E97" s="169" t="str">
        <f t="shared" si="0"/>
        <v>CIERRE</v>
      </c>
    </row>
    <row r="98" spans="2:5" ht="14.1" hidden="1" customHeight="1" x14ac:dyDescent="0.25">
      <c r="B98" s="170" t="s">
        <v>196</v>
      </c>
      <c r="C98" s="2">
        <f>C99+C100</f>
        <v>26257621</v>
      </c>
      <c r="D98" s="2">
        <f>D99+D100</f>
        <v>11841089.238000005</v>
      </c>
      <c r="E98" s="2">
        <f>E99+E100</f>
        <v>12170588.030000001</v>
      </c>
    </row>
    <row r="99" spans="2:5" ht="14.1" hidden="1" customHeight="1" x14ac:dyDescent="0.25">
      <c r="B99" s="170" t="s">
        <v>197</v>
      </c>
      <c r="C99" s="171">
        <f>C13+C25+C31+C48+C49+C54+C57+C111</f>
        <v>155244060</v>
      </c>
      <c r="D99" s="171">
        <f>D13+D25+D31+D48+D49+D54+D57+D111</f>
        <v>180195720.898</v>
      </c>
      <c r="E99" s="171">
        <f>E13+E25+E31+E48+E49+E54+E57+E111</f>
        <v>200918777.72999999</v>
      </c>
    </row>
    <row r="100" spans="2:5" ht="14.1" hidden="1" customHeight="1" x14ac:dyDescent="0.25">
      <c r="B100" s="170" t="s">
        <v>198</v>
      </c>
      <c r="C100" s="171">
        <f>C26+C35+C39+C44+C55+C65+C78+C122</f>
        <v>-128986439</v>
      </c>
      <c r="D100" s="171">
        <f>D26+D35+D39+D44+D55+D65+D78+D122</f>
        <v>-168354631.66</v>
      </c>
      <c r="E100" s="171">
        <f>E26+E35+E39+E44+E55+E65+E78+E122</f>
        <v>-188748189.69999999</v>
      </c>
    </row>
    <row r="101" spans="2:5" s="153" customFormat="1" ht="14.1" hidden="1" customHeight="1" x14ac:dyDescent="0.25">
      <c r="B101" s="172"/>
      <c r="D101" s="173"/>
      <c r="E101" s="173"/>
    </row>
    <row r="102" spans="2:5" ht="14.1" hidden="1" customHeight="1" x14ac:dyDescent="0.25">
      <c r="B102" s="174" t="s">
        <v>199</v>
      </c>
      <c r="C102" s="175"/>
      <c r="D102" s="175"/>
      <c r="E102" s="176"/>
    </row>
    <row r="103" spans="2:5" ht="14.1" hidden="1" customHeight="1" x14ac:dyDescent="0.25">
      <c r="B103" s="177" t="s">
        <v>200</v>
      </c>
      <c r="C103" s="3">
        <f>IF(C24&gt;0,C24,0)</f>
        <v>0</v>
      </c>
      <c r="D103" s="3">
        <f>IF(D24&gt;0,D24,0)</f>
        <v>0</v>
      </c>
      <c r="E103" s="102">
        <f>IF(E24&gt;0,E24,0)</f>
        <v>0</v>
      </c>
    </row>
    <row r="104" spans="2:5" ht="14.1" hidden="1" customHeight="1" x14ac:dyDescent="0.25">
      <c r="B104" s="178" t="s">
        <v>201</v>
      </c>
      <c r="C104" s="3">
        <f t="shared" ref="C104:E105" si="1">IF(C51&gt;0,C51,0)</f>
        <v>0</v>
      </c>
      <c r="D104" s="3">
        <f t="shared" si="1"/>
        <v>0</v>
      </c>
      <c r="E104" s="102">
        <f t="shared" si="1"/>
        <v>0</v>
      </c>
    </row>
    <row r="105" spans="2:5" ht="14.1" hidden="1" customHeight="1" x14ac:dyDescent="0.25">
      <c r="B105" s="178" t="s">
        <v>202</v>
      </c>
      <c r="C105" s="3">
        <f t="shared" si="1"/>
        <v>0</v>
      </c>
      <c r="D105" s="3">
        <f t="shared" si="1"/>
        <v>0</v>
      </c>
      <c r="E105" s="102">
        <f t="shared" si="1"/>
        <v>0</v>
      </c>
    </row>
    <row r="106" spans="2:5" ht="14.1" hidden="1" customHeight="1" x14ac:dyDescent="0.25">
      <c r="B106" s="179" t="s">
        <v>203</v>
      </c>
      <c r="C106" s="3">
        <f>IF(C69&gt;0,C69,0)</f>
        <v>0</v>
      </c>
      <c r="D106" s="3">
        <f>IF(D69&gt;0,D69,0)</f>
        <v>0</v>
      </c>
      <c r="E106" s="102">
        <f>IF(E69&gt;0,E69,0)</f>
        <v>0</v>
      </c>
    </row>
    <row r="107" spans="2:5" ht="14.1" hidden="1" customHeight="1" x14ac:dyDescent="0.25">
      <c r="B107" s="179" t="s">
        <v>204</v>
      </c>
      <c r="C107" s="3">
        <f>IF(C72&gt;0,C72,0)</f>
        <v>0</v>
      </c>
      <c r="D107" s="3">
        <f>IF(D72&gt;0,D72,0)</f>
        <v>0</v>
      </c>
      <c r="E107" s="102">
        <f>IF(E72&gt;0,E72,0)</f>
        <v>0</v>
      </c>
    </row>
    <row r="108" spans="2:5" ht="14.1" hidden="1" customHeight="1" x14ac:dyDescent="0.25">
      <c r="B108" s="178" t="s">
        <v>205</v>
      </c>
      <c r="C108" s="3">
        <f t="shared" ref="C108:E109" si="2">IF(C74&gt;0,C74,0)</f>
        <v>0</v>
      </c>
      <c r="D108" s="3">
        <f t="shared" si="2"/>
        <v>0</v>
      </c>
      <c r="E108" s="102">
        <f t="shared" si="2"/>
        <v>0</v>
      </c>
    </row>
    <row r="109" spans="2:5" ht="14.1" hidden="1" customHeight="1" x14ac:dyDescent="0.25">
      <c r="B109" s="178" t="s">
        <v>206</v>
      </c>
      <c r="C109" s="3">
        <f t="shared" si="2"/>
        <v>0</v>
      </c>
      <c r="D109" s="3">
        <f t="shared" si="2"/>
        <v>0</v>
      </c>
      <c r="E109" s="102">
        <f t="shared" si="2"/>
        <v>0</v>
      </c>
    </row>
    <row r="110" spans="2:5" ht="14.1" hidden="1" customHeight="1" x14ac:dyDescent="0.25">
      <c r="B110" s="179" t="s">
        <v>207</v>
      </c>
      <c r="C110" s="3">
        <f>IF(C82&gt;0,C82,0)</f>
        <v>0</v>
      </c>
      <c r="D110" s="3">
        <f>IF(D82&gt;0,D82,0)</f>
        <v>0</v>
      </c>
      <c r="E110" s="102">
        <f>IF(E82&gt;0,E82,0)</f>
        <v>0</v>
      </c>
    </row>
    <row r="111" spans="2:5" ht="14.1" hidden="1" customHeight="1" x14ac:dyDescent="0.25">
      <c r="B111" s="180" t="s">
        <v>208</v>
      </c>
      <c r="C111" s="104">
        <f>SUM(C103:C110)</f>
        <v>0</v>
      </c>
      <c r="D111" s="104">
        <f>SUM(D103:D110)</f>
        <v>0</v>
      </c>
      <c r="E111" s="181">
        <f>SUM(E103:E110)</f>
        <v>0</v>
      </c>
    </row>
    <row r="112" spans="2:5" ht="14.1" hidden="1" customHeight="1" x14ac:dyDescent="0.25">
      <c r="C112" s="2"/>
      <c r="D112" s="2"/>
      <c r="E112" s="2"/>
    </row>
    <row r="113" spans="2:5" ht="14.1" hidden="1" customHeight="1" x14ac:dyDescent="0.25">
      <c r="B113" s="174" t="s">
        <v>209</v>
      </c>
      <c r="C113" s="175"/>
      <c r="D113" s="175"/>
      <c r="E113" s="176"/>
    </row>
    <row r="114" spans="2:5" ht="14.1" hidden="1" customHeight="1" x14ac:dyDescent="0.25">
      <c r="B114" s="177" t="s">
        <v>200</v>
      </c>
      <c r="C114" s="3">
        <f>IF(C24&lt;0,C24,0)</f>
        <v>-32944523</v>
      </c>
      <c r="D114" s="3">
        <f>IF(D24&lt;0,D24,0)</f>
        <v>-43028574.530000001</v>
      </c>
      <c r="E114" s="102">
        <f>IF(E24&lt;0,E24,0)</f>
        <v>-38580726.700000003</v>
      </c>
    </row>
    <row r="115" spans="2:5" ht="14.1" hidden="1" customHeight="1" x14ac:dyDescent="0.25">
      <c r="B115" s="178" t="s">
        <v>201</v>
      </c>
      <c r="C115" s="3">
        <f t="shared" ref="C115:E116" si="3">IF(C51&lt;0,C51,0)</f>
        <v>0</v>
      </c>
      <c r="D115" s="3">
        <f t="shared" si="3"/>
        <v>0</v>
      </c>
      <c r="E115" s="102">
        <f t="shared" si="3"/>
        <v>0</v>
      </c>
    </row>
    <row r="116" spans="2:5" ht="14.1" hidden="1" customHeight="1" x14ac:dyDescent="0.25">
      <c r="B116" s="178" t="s">
        <v>202</v>
      </c>
      <c r="C116" s="3">
        <f t="shared" si="3"/>
        <v>0</v>
      </c>
      <c r="D116" s="3">
        <f t="shared" si="3"/>
        <v>-892853.07</v>
      </c>
      <c r="E116" s="102">
        <f t="shared" si="3"/>
        <v>-892853</v>
      </c>
    </row>
    <row r="117" spans="2:5" ht="14.1" hidden="1" customHeight="1" x14ac:dyDescent="0.25">
      <c r="B117" s="179" t="s">
        <v>203</v>
      </c>
      <c r="C117" s="3">
        <f>IF(C69&lt;0,C69,0)</f>
        <v>0</v>
      </c>
      <c r="D117" s="3">
        <f>IF(D69&lt;0,D69,0)</f>
        <v>0</v>
      </c>
      <c r="E117" s="102">
        <f>IF(E69&lt;0,E69,0)</f>
        <v>0</v>
      </c>
    </row>
    <row r="118" spans="2:5" ht="14.1" hidden="1" customHeight="1" x14ac:dyDescent="0.25">
      <c r="B118" s="179" t="s">
        <v>204</v>
      </c>
      <c r="C118" s="3">
        <f>IF(C72&lt;0,C72,0)</f>
        <v>0</v>
      </c>
      <c r="D118" s="3">
        <f>IF(D72&lt;0,D72,0)</f>
        <v>0</v>
      </c>
      <c r="E118" s="102">
        <f>IF(E72&lt;0,E72,0)</f>
        <v>0</v>
      </c>
    </row>
    <row r="119" spans="2:5" ht="14.1" hidden="1" customHeight="1" x14ac:dyDescent="0.25">
      <c r="B119" s="178" t="s">
        <v>205</v>
      </c>
      <c r="C119" s="3">
        <f t="shared" ref="C119:E120" si="4">IF(C74&lt;0,C74,0)</f>
        <v>0</v>
      </c>
      <c r="D119" s="3">
        <f t="shared" si="4"/>
        <v>0</v>
      </c>
      <c r="E119" s="102">
        <f t="shared" si="4"/>
        <v>0</v>
      </c>
    </row>
    <row r="120" spans="2:5" ht="14.1" hidden="1" customHeight="1" x14ac:dyDescent="0.25">
      <c r="B120" s="178" t="s">
        <v>206</v>
      </c>
      <c r="C120" s="3">
        <f t="shared" si="4"/>
        <v>0</v>
      </c>
      <c r="D120" s="3">
        <f t="shared" si="4"/>
        <v>0</v>
      </c>
      <c r="E120" s="102">
        <f t="shared" si="4"/>
        <v>0</v>
      </c>
    </row>
    <row r="121" spans="2:5" ht="14.1" hidden="1" customHeight="1" x14ac:dyDescent="0.25">
      <c r="B121" s="179" t="s">
        <v>207</v>
      </c>
      <c r="C121" s="3">
        <f>IF(C82&lt;0,C82,0)</f>
        <v>0</v>
      </c>
      <c r="D121" s="3">
        <f>IF(D82&lt;0,D82,0)</f>
        <v>0</v>
      </c>
      <c r="E121" s="102">
        <f>IF(E82&lt;0,E82,0)</f>
        <v>0</v>
      </c>
    </row>
    <row r="122" spans="2:5" ht="14.1" hidden="1" customHeight="1" x14ac:dyDescent="0.25">
      <c r="B122" s="180" t="s">
        <v>208</v>
      </c>
      <c r="C122" s="104">
        <f>SUM(C114:C121)</f>
        <v>-32944523</v>
      </c>
      <c r="D122" s="104">
        <f>SUM(D114:D121)</f>
        <v>-43921427.600000001</v>
      </c>
      <c r="E122" s="181">
        <f>SUM(E114:E121)</f>
        <v>-39473579.700000003</v>
      </c>
    </row>
    <row r="123" spans="2:5" ht="14.1" customHeight="1" x14ac:dyDescent="0.25"/>
    <row r="124" spans="2:5" ht="14.1" customHeight="1" x14ac:dyDescent="0.25"/>
    <row r="125" spans="2:5" ht="14.1" customHeight="1" x14ac:dyDescent="0.25"/>
    <row r="126" spans="2:5" ht="14.1" customHeight="1" x14ac:dyDescent="0.25"/>
    <row r="127" spans="2:5" ht="14.1" customHeight="1" x14ac:dyDescent="0.25"/>
    <row r="128" spans="2:5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0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7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0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7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0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7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0" ht="14.1" customHeight="1" x14ac:dyDescent="0.25"/>
    <row r="351" ht="14.1" customHeight="1" x14ac:dyDescent="0.25"/>
    <row r="352" ht="14.1" customHeight="1" x14ac:dyDescent="0.25"/>
    <row r="353" ht="14.1" customHeight="1" x14ac:dyDescent="0.25"/>
    <row r="354" ht="14.1" customHeight="1" x14ac:dyDescent="0.25"/>
    <row r="355" ht="14.1" customHeight="1" x14ac:dyDescent="0.25"/>
    <row r="356" ht="14.1" customHeight="1" x14ac:dyDescent="0.25"/>
    <row r="357" ht="14.1" customHeight="1" x14ac:dyDescent="0.25"/>
    <row r="358" ht="14.1" customHeight="1" x14ac:dyDescent="0.25"/>
    <row r="359" ht="14.1" customHeight="1" x14ac:dyDescent="0.25"/>
    <row r="360" ht="14.1" customHeight="1" x14ac:dyDescent="0.25"/>
    <row r="361" ht="14.1" customHeight="1" x14ac:dyDescent="0.25"/>
    <row r="362" ht="14.1" customHeight="1" x14ac:dyDescent="0.25"/>
    <row r="363" ht="14.1" customHeight="1" x14ac:dyDescent="0.25"/>
    <row r="364" ht="14.1" customHeight="1" x14ac:dyDescent="0.25"/>
    <row r="365" ht="14.1" customHeight="1" x14ac:dyDescent="0.25"/>
    <row r="366" ht="14.1" customHeight="1" x14ac:dyDescent="0.25"/>
    <row r="367" ht="14.1" customHeight="1" x14ac:dyDescent="0.25"/>
    <row r="368" ht="14.1" customHeight="1" x14ac:dyDescent="0.25"/>
    <row r="369" ht="14.1" customHeight="1" x14ac:dyDescent="0.25"/>
    <row r="370" ht="14.1" customHeight="1" x14ac:dyDescent="0.25"/>
    <row r="371" ht="14.1" customHeight="1" x14ac:dyDescent="0.25"/>
    <row r="372" ht="14.1" customHeight="1" x14ac:dyDescent="0.25"/>
    <row r="373" ht="14.1" customHeight="1" x14ac:dyDescent="0.25"/>
    <row r="374" ht="14.1" customHeight="1" x14ac:dyDescent="0.25"/>
    <row r="375" ht="14.1" customHeight="1" x14ac:dyDescent="0.25"/>
    <row r="376" ht="14.1" customHeight="1" x14ac:dyDescent="0.25"/>
    <row r="377" ht="14.1" customHeight="1" x14ac:dyDescent="0.25"/>
    <row r="378" ht="14.1" customHeight="1" x14ac:dyDescent="0.25"/>
    <row r="379" ht="14.1" customHeight="1" x14ac:dyDescent="0.25"/>
    <row r="380" ht="14.1" customHeight="1" x14ac:dyDescent="0.25"/>
    <row r="381" ht="14.1" customHeight="1" x14ac:dyDescent="0.25"/>
    <row r="382" ht="14.1" customHeight="1" x14ac:dyDescent="0.25"/>
    <row r="383" ht="14.1" customHeight="1" x14ac:dyDescent="0.25"/>
    <row r="384" ht="14.1" customHeight="1" x14ac:dyDescent="0.25"/>
    <row r="385" ht="14.1" customHeight="1" x14ac:dyDescent="0.25"/>
    <row r="386" ht="14.1" customHeight="1" x14ac:dyDescent="0.25"/>
    <row r="387" ht="14.1" customHeight="1" x14ac:dyDescent="0.25"/>
    <row r="388" ht="14.1" customHeight="1" x14ac:dyDescent="0.25"/>
    <row r="389" ht="14.1" customHeight="1" x14ac:dyDescent="0.25"/>
    <row r="390" ht="14.1" customHeight="1" x14ac:dyDescent="0.25"/>
    <row r="391" ht="14.1" customHeight="1" x14ac:dyDescent="0.25"/>
    <row r="392" ht="14.1" customHeight="1" x14ac:dyDescent="0.25"/>
    <row r="393" ht="14.1" customHeight="1" x14ac:dyDescent="0.25"/>
    <row r="394" ht="14.1" customHeight="1" x14ac:dyDescent="0.25"/>
    <row r="395" ht="14.1" customHeight="1" x14ac:dyDescent="0.25"/>
    <row r="396" ht="14.1" customHeight="1" x14ac:dyDescent="0.25"/>
    <row r="397" ht="14.1" customHeight="1" x14ac:dyDescent="0.25"/>
    <row r="398" ht="14.1" customHeight="1" x14ac:dyDescent="0.25"/>
    <row r="399" ht="14.1" customHeight="1" x14ac:dyDescent="0.25"/>
    <row r="400" ht="14.1" customHeight="1" x14ac:dyDescent="0.25"/>
  </sheetData>
  <mergeCells count="8">
    <mergeCell ref="A92:B92"/>
    <mergeCell ref="B94:E94"/>
    <mergeCell ref="B3:E3"/>
    <mergeCell ref="J9:K9"/>
    <mergeCell ref="L9:M9"/>
    <mergeCell ref="H10:I10"/>
    <mergeCell ref="A89:B89"/>
    <mergeCell ref="A90:B90"/>
  </mergeCells>
  <conditionalFormatting sqref="C98:E98">
    <cfRule type="cellIs" dxfId="5" priority="1" stopIfTrue="1" operator="notEqual">
      <formula>C84</formula>
    </cfRule>
  </conditionalFormatting>
  <conditionalFormatting sqref="C15:E18 C20:E23 C25:E25 C32:E34 C48:E49 C54:E54 C59:E60 C62:E64">
    <cfRule type="cellIs" dxfId="3" priority="2" stopIfTrue="1" operator="lessThan">
      <formula>0</formula>
    </cfRule>
  </conditionalFormatting>
  <conditionalFormatting sqref="C29:E29 C36:E37 C40:E40 C43:E43 C45:E47 C55:E55 C66:E68">
    <cfRule type="cellIs" dxfId="1" priority="3" stopIfTrue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n xmlns="e4b73361-b4d4-4302-9756-11c2890942ab">3</Orde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B0E3D0-BC30-4EBA-A5B6-E789D70D33AF}"/>
</file>

<file path=customXml/itemProps2.xml><?xml version="1.0" encoding="utf-8"?>
<ds:datastoreItem xmlns:ds="http://schemas.openxmlformats.org/officeDocument/2006/customXml" ds:itemID="{D81BA180-3793-44A7-9DFF-BA77BDC4ED1A}"/>
</file>

<file path=customXml/itemProps3.xml><?xml version="1.0" encoding="utf-8"?>
<ds:datastoreItem xmlns:ds="http://schemas.openxmlformats.org/officeDocument/2006/customXml" ds:itemID="{5D68D594-881C-4388-B670-00B07551DA3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</vt:lpstr>
      <vt:lpstr>PYG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2015-10-05T15:34:08Z</dcterms:created>
  <dcterms:modified xsi:type="dcterms:W3CDTF">2015-10-05T15:40:44Z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