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 activeTab="1"/>
  </bookViews>
  <sheets>
    <sheet name="BAL" sheetId="1" r:id="rId1"/>
    <sheet name="PYG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19" i="2" l="1"/>
  <c r="C119" i="2"/>
  <c r="D118" i="2"/>
  <c r="C118" i="2"/>
  <c r="D117" i="2"/>
  <c r="C117" i="2"/>
  <c r="D116" i="2"/>
  <c r="C116" i="2"/>
  <c r="D114" i="2"/>
  <c r="C114" i="2"/>
  <c r="D113" i="2"/>
  <c r="C113" i="2"/>
  <c r="D112" i="2"/>
  <c r="C112" i="2"/>
  <c r="D108" i="2"/>
  <c r="C108" i="2"/>
  <c r="D107" i="2"/>
  <c r="C107" i="2"/>
  <c r="D106" i="2"/>
  <c r="C106" i="2"/>
  <c r="D105" i="2"/>
  <c r="C105" i="2"/>
  <c r="D103" i="2"/>
  <c r="C103" i="2"/>
  <c r="D102" i="2"/>
  <c r="C102" i="2"/>
  <c r="D101" i="2"/>
  <c r="C101" i="2"/>
  <c r="D99" i="2"/>
  <c r="C99" i="2"/>
  <c r="D95" i="2"/>
  <c r="C95" i="2"/>
  <c r="D94" i="2"/>
  <c r="C94" i="2"/>
  <c r="D87" i="2"/>
  <c r="C87" i="2"/>
  <c r="D71" i="2"/>
  <c r="C71" i="2"/>
  <c r="D67" i="2"/>
  <c r="D115" i="2" s="1"/>
  <c r="C67" i="2"/>
  <c r="C115" i="2" s="1"/>
  <c r="D63" i="2"/>
  <c r="C63" i="2"/>
  <c r="D59" i="2"/>
  <c r="C59" i="2"/>
  <c r="D56" i="2"/>
  <c r="C56" i="2"/>
  <c r="D55" i="2"/>
  <c r="D74" i="2" s="1"/>
  <c r="C55" i="2"/>
  <c r="C74" i="2" s="1"/>
  <c r="D51" i="2"/>
  <c r="C51" i="2"/>
  <c r="D48" i="2"/>
  <c r="C48" i="2"/>
  <c r="D42" i="2"/>
  <c r="C42" i="2"/>
  <c r="D38" i="2"/>
  <c r="C38" i="2"/>
  <c r="D37" i="2"/>
  <c r="C37" i="2"/>
  <c r="D33" i="2"/>
  <c r="C33" i="2"/>
  <c r="C31" i="2"/>
  <c r="D29" i="2"/>
  <c r="C29" i="2"/>
  <c r="D24" i="2"/>
  <c r="C24" i="2"/>
  <c r="D17" i="2"/>
  <c r="C17" i="2"/>
  <c r="D12" i="2"/>
  <c r="C12" i="2"/>
  <c r="D11" i="2"/>
  <c r="C11" i="2"/>
  <c r="C54" i="2" s="1"/>
  <c r="C75" i="2" s="1"/>
  <c r="C77" i="2" s="1"/>
  <c r="C82" i="2" s="1"/>
  <c r="B5" i="2"/>
  <c r="B94" i="2" s="1"/>
  <c r="H67" i="1"/>
  <c r="H63" i="1"/>
  <c r="G63" i="1"/>
  <c r="H61" i="1"/>
  <c r="H60" i="1" s="1"/>
  <c r="G60" i="1"/>
  <c r="E58" i="1"/>
  <c r="D58" i="1"/>
  <c r="C58" i="1"/>
  <c r="H55" i="1"/>
  <c r="H54" i="1" s="1"/>
  <c r="H51" i="1" s="1"/>
  <c r="G54" i="1"/>
  <c r="G51" i="1"/>
  <c r="E50" i="1"/>
  <c r="D50" i="1"/>
  <c r="C50" i="1"/>
  <c r="E45" i="1"/>
  <c r="H43" i="1"/>
  <c r="H42" i="1"/>
  <c r="G42" i="1"/>
  <c r="E42" i="1"/>
  <c r="D42" i="1"/>
  <c r="C42" i="1"/>
  <c r="E39" i="1"/>
  <c r="C38" i="1"/>
  <c r="H37" i="1"/>
  <c r="G37" i="1"/>
  <c r="G36" i="1" s="1"/>
  <c r="E37" i="1"/>
  <c r="H36" i="1"/>
  <c r="E35" i="1"/>
  <c r="E33" i="1" s="1"/>
  <c r="D35" i="1"/>
  <c r="C35" i="1"/>
  <c r="C33" i="1" s="1"/>
  <c r="D33" i="1"/>
  <c r="H32" i="1"/>
  <c r="G32" i="1"/>
  <c r="H31" i="1"/>
  <c r="G31" i="1"/>
  <c r="H26" i="1"/>
  <c r="G26" i="1"/>
  <c r="E24" i="1"/>
  <c r="D24" i="1"/>
  <c r="C24" i="1"/>
  <c r="H23" i="1"/>
  <c r="G23" i="1"/>
  <c r="E23" i="1"/>
  <c r="E22" i="1"/>
  <c r="E21" i="1" s="1"/>
  <c r="E10" i="1" s="1"/>
  <c r="E70" i="1" s="1"/>
  <c r="D21" i="1"/>
  <c r="C21" i="1"/>
  <c r="H19" i="1"/>
  <c r="H11" i="1" s="1"/>
  <c r="H10" i="1" s="1"/>
  <c r="H70" i="1" s="1"/>
  <c r="G19" i="1"/>
  <c r="E17" i="1"/>
  <c r="D17" i="1"/>
  <c r="C17" i="1"/>
  <c r="H16" i="1"/>
  <c r="G16" i="1"/>
  <c r="H12" i="1"/>
  <c r="G12" i="1"/>
  <c r="G11" i="1"/>
  <c r="G10" i="1" s="1"/>
  <c r="G70" i="1" s="1"/>
  <c r="E11" i="1"/>
  <c r="D11" i="1"/>
  <c r="D10" i="1" s="1"/>
  <c r="D70" i="1" s="1"/>
  <c r="C11" i="1"/>
  <c r="C10" i="1"/>
  <c r="C70" i="1" s="1"/>
  <c r="C120" i="2" l="1"/>
  <c r="C98" i="2" s="1"/>
  <c r="D120" i="2"/>
  <c r="D98" i="2" s="1"/>
  <c r="D54" i="2"/>
  <c r="D75" i="2" s="1"/>
  <c r="D77" i="2" s="1"/>
  <c r="D82" i="2" s="1"/>
  <c r="C104" i="2"/>
  <c r="C109" i="2" s="1"/>
  <c r="C97" i="2" s="1"/>
  <c r="C96" i="2" s="1"/>
  <c r="D104" i="2"/>
  <c r="D109" i="2" s="1"/>
  <c r="D97" i="2" s="1"/>
  <c r="D96" i="2" s="1"/>
</calcChain>
</file>

<file path=xl/sharedStrings.xml><?xml version="1.0" encoding="utf-8"?>
<sst xmlns="http://schemas.openxmlformats.org/spreadsheetml/2006/main" count="224" uniqueCount="198">
  <si>
    <t>BALANCE DE SITUACIÓN</t>
  </si>
  <si>
    <t>SOCIEDAD: EMPRESA MUNICIPAL DE LA VIVIENDA Y SUELO DE MADRID S.A.</t>
  </si>
  <si>
    <t>ACTIVO</t>
  </si>
  <si>
    <t>REAL</t>
  </si>
  <si>
    <t>TRIMESTRE</t>
  </si>
  <si>
    <t>PREVISIÓN</t>
  </si>
  <si>
    <t>PATRIMONIO NETO Y PASIVO</t>
  </si>
  <si>
    <t>CIERRE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</si>
  <si>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</si>
  <si>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</si>
  <si>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</si>
  <si>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</si>
  <si>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</si>
  <si>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</si>
  <si>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</si>
  <si>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</si>
  <si>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</si>
  <si>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</si>
  <si>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</si>
  <si>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</si>
  <si>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</si>
  <si>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</si>
  <si>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</si>
  <si>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</si>
  <si>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</si>
  <si>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</si>
  <si>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</si>
  <si>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</si>
  <si>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</si>
  <si>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</si>
  <si>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</si>
  <si>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</si>
  <si>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</si>
  <si>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</si>
  <si>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</si>
  <si>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</si>
  <si>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</si>
  <si>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</si>
  <si>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</si>
  <si>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</si>
  <si>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</si>
  <si>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</si>
  <si>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</si>
  <si>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</si>
  <si>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</si>
  <si>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</si>
  <si>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</si>
  <si>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</si>
  <si>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</si>
  <si>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</si>
  <si>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</si>
  <si>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</si>
  <si>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</si>
  <si>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</si>
  <si>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</si>
  <si>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</si>
  <si>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</si>
  <si>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</si>
  <si>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 xml:space="preserve">               2. Materias primas y otros aprovisionamientos</t>
  </si>
  <si>
    <t xml:space="preserve">      I. Provisiones a largo plazo</t>
  </si>
  <si>
    <t xml:space="preserve">               3. Productos en curso</t>
  </si>
  <si>
    <t xml:space="preserve">          1. Obligaciones por prestaciones a LP al personal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</si>
  <si>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</si>
  <si>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</si>
  <si>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</si>
  <si>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</si>
  <si>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</si>
  <si>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</si>
  <si>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</si>
  <si>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</si>
  <si>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</si>
  <si>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</si>
  <si>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</si>
  <si>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</si>
  <si>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</si>
  <si>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</si>
  <si>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</si>
  <si>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</si>
  <si>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</si>
  <si>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</si>
  <si>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</si>
  <si>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</si>
  <si>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</si>
  <si>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</si>
  <si>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</si>
  <si>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</si>
  <si>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</si>
  <si>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</si>
  <si>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</si>
  <si>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</si>
  <si>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</si>
  <si>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</si>
  <si>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</si>
  <si>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</si>
  <si>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</si>
  <si>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</si>
  <si>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</si>
  <si>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</si>
  <si>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</si>
  <si>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</si>
  <si>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</si>
  <si>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</si>
  <si>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</si>
  <si>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</si>
  <si>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</si>
  <si>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B</t>
  </si>
  <si>
    <t>PRESUPUESTO DE EXPLOTACIÓN. CUENTA DE PÉRDIDAS Y GANANCIAS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</si>
  <si>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</si>
  <si>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</si>
  <si>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</si>
  <si>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1</t>
  </si>
  <si>
    <t xml:space="preserve">                  ARRENDAMIENTOS</t>
  </si>
  <si>
    <t xml:space="preserve">                  Ventas 3</t>
  </si>
  <si>
    <t xml:space="preserve">                  Ventas 4</t>
  </si>
  <si>
    <t xml:space="preserve">             b) Prestaciones de servicios</t>
  </si>
  <si>
    <t xml:space="preserve">                  Prestaciones de servicios 1</t>
  </si>
  <si>
    <t xml:space="preserve">                  Prestaciones de servicios 2</t>
  </si>
  <si>
    <t xml:space="preserve">                  Prestaciones de servicios 3</t>
  </si>
  <si>
    <t xml:space="preserve">                  Prestaciones de servicios 4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</si>
  <si>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</si>
  <si>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</si>
  <si>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</si>
  <si>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</si>
  <si>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</si>
  <si>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</si>
  <si>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</si>
  <si>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</si>
  <si>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</si>
  <si>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</si>
  <si>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</si>
  <si>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</si>
  <si>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</si>
  <si>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</si>
  <si>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</si>
  <si>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</si>
  <si>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</si>
  <si>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</si>
  <si>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</si>
  <si>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</si>
  <si>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</si>
  <si>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</si>
  <si>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</si>
  <si>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</si>
  <si>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</si>
  <si>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</si>
  <si>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</si>
  <si>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</si>
  <si>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</si>
  <si>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</si>
  <si>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</si>
  <si>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</si>
  <si>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</si>
  <si>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</si>
  <si>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</si>
  <si>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</si>
  <si>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</si>
  <si>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</si>
  <si>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</si>
  <si>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</si>
  <si>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</si>
  <si>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</si>
  <si>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</si>
  <si>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</si>
  <si>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</si>
  <si>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</si>
  <si>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</si>
  <si>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</si>
  <si>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</si>
  <si>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</si>
  <si>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</si>
  <si>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</si>
  <si>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</si>
  <si>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</si>
  <si>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</si>
  <si>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</si>
  <si>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</si>
  <si>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</si>
  <si>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NOTA: las ventas y/o prestaciones de servicios deben figurar desglosadas, cómo máximo en cuatro apartados, que recojan las diferentes actividades o líneas de negocio.</t>
  </si>
  <si>
    <t>PAGOS POR IMPUESTO BENEFICIOS REALIZADOS DURANTE EL EJERCICIO</t>
  </si>
  <si>
    <t>RETENCIONES DEL EJERCICIO</t>
  </si>
  <si>
    <t>PAGOS A CUENTA DEL EJERCICIO</t>
  </si>
  <si>
    <t>LIQUIDACIÓN IMPUESTO BENEFICIOS EJERCICIO ANTERIOR</t>
  </si>
  <si>
    <t>NOTA: las retenciones y los pagos a cuenta se pondrán con signo positivo. En la liquidación se pondrá signo positivo si salió a pagar y negativo si fue a devolver.</t>
  </si>
  <si>
    <t>RESULTADO</t>
  </si>
  <si>
    <t>TOTAL INGRESOS</t>
  </si>
  <si>
    <t>TOTAL GASTOS</t>
  </si>
  <si>
    <t>TIPO INTERÉS</t>
  </si>
  <si>
    <t>INGRESOS</t>
  </si>
  <si>
    <t>2. Variación de existencias de productos terminados y en curso</t>
  </si>
  <si>
    <t>11.a) Deterioros y perdidas</t>
  </si>
  <si>
    <t>11.b) Resultados por enajenaciones</t>
  </si>
  <si>
    <t>15. Variación de valor razonable en instrumentos financieros</t>
  </si>
  <si>
    <t>16. Diferencias de cambio</t>
  </si>
  <si>
    <t>17.a) Deterioros y perdidas</t>
  </si>
  <si>
    <t>17.b) Resultados por enajenaciones</t>
  </si>
  <si>
    <t>19. Rdo. ejercicio procedente de op. interrumpidas neto de impuestos</t>
  </si>
  <si>
    <t>TOTAL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</si>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</sst>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</font>
    <font>
      <b/>
      <sz val="10"/>
      <name val="Arial"/>
      <family val="2"/>
    </font>
    <font>
      <sz val="11"/>
      <name val="Arial Narrow"/>
      <family val="2"/>
    </font>
    <font>
      <b/>
      <sz val="11"/>
      <name val="Arial"/>
      <family val="2"/>
    </font>
    <font>
      <u/>
      <sz val="10"/>
      <name val="Arial Narrow"/>
      <family val="2"/>
    </font>
    <font>
      <b/>
      <sz val="1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14" fontId="1" fillId="3" borderId="2" xfId="0" applyNumberFormat="1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164" fontId="5" fillId="3" borderId="5" xfId="0" applyNumberFormat="1" applyFont="1" applyFill="1" applyBorder="1" applyAlignment="1" applyProtection="1">
      <alignment horizontal="center" vertical="center"/>
    </xf>
    <xf numFmtId="164" fontId="1" fillId="3" borderId="5" xfId="0" applyNumberFormat="1" applyFont="1" applyFill="1" applyBorder="1" applyAlignment="1" applyProtection="1">
      <alignment horizontal="center" vertical="center"/>
    </xf>
    <xf numFmtId="164" fontId="1" fillId="3" borderId="6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3" fontId="6" fillId="0" borderId="8" xfId="0" applyNumberFormat="1" applyFont="1" applyFill="1" applyBorder="1" applyAlignment="1" applyProtection="1">
      <alignment vertical="center"/>
    </xf>
    <xf numFmtId="3" fontId="6" fillId="0" borderId="9" xfId="0" applyNumberFormat="1" applyFont="1" applyFill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3" fontId="5" fillId="0" borderId="11" xfId="0" applyNumberFormat="1" applyFont="1" applyFill="1" applyBorder="1" applyAlignment="1" applyProtection="1">
      <alignment vertical="center"/>
    </xf>
    <xf numFmtId="3" fontId="5" fillId="0" borderId="12" xfId="0" applyNumberFormat="1" applyFont="1" applyFill="1" applyBorder="1" applyAlignment="1" applyProtection="1">
      <alignment vertical="center"/>
    </xf>
    <xf numFmtId="3" fontId="1" fillId="0" borderId="10" xfId="0" applyNumberFormat="1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3" fontId="6" fillId="0" borderId="11" xfId="0" applyNumberFormat="1" applyFont="1" applyFill="1" applyBorder="1" applyAlignment="1" applyProtection="1">
      <alignment vertical="center"/>
    </xf>
    <xf numFmtId="3" fontId="6" fillId="0" borderId="12" xfId="0" applyNumberFormat="1" applyFont="1" applyFill="1" applyBorder="1" applyAlignment="1" applyProtection="1">
      <alignment vertical="center"/>
    </xf>
    <xf numFmtId="3" fontId="1" fillId="0" borderId="13" xfId="0" applyNumberFormat="1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3" fontId="6" fillId="2" borderId="12" xfId="0" applyNumberFormat="1" applyFont="1" applyFill="1" applyBorder="1" applyAlignment="1" applyProtection="1">
      <alignment vertical="center"/>
      <protection locked="0"/>
    </xf>
    <xf numFmtId="3" fontId="7" fillId="0" borderId="13" xfId="0" applyNumberFormat="1" applyFont="1" applyBorder="1" applyAlignment="1" applyProtection="1">
      <alignment vertical="center"/>
    </xf>
    <xf numFmtId="3" fontId="4" fillId="0" borderId="13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3" fontId="4" fillId="0" borderId="10" xfId="0" applyNumberFormat="1" applyFont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3" fontId="7" fillId="0" borderId="10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3" fontId="4" fillId="0" borderId="13" xfId="0" applyNumberFormat="1" applyFont="1" applyFill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9" fillId="0" borderId="13" xfId="0" applyFont="1" applyFill="1" applyBorder="1" applyAlignment="1" applyProtection="1">
      <alignment vertical="center"/>
    </xf>
    <xf numFmtId="3" fontId="6" fillId="0" borderId="14" xfId="0" applyNumberFormat="1" applyFont="1" applyFill="1" applyBorder="1" applyAlignment="1" applyProtection="1">
      <alignment vertical="center"/>
    </xf>
    <xf numFmtId="3" fontId="6" fillId="0" borderId="15" xfId="0" applyNumberFormat="1" applyFont="1" applyFill="1" applyBorder="1" applyAlignment="1" applyProtection="1">
      <alignment vertical="center"/>
    </xf>
    <xf numFmtId="3" fontId="6" fillId="0" borderId="16" xfId="0" applyNumberFormat="1" applyFont="1" applyFill="1" applyBorder="1" applyAlignment="1" applyProtection="1">
      <alignment vertical="center"/>
    </xf>
    <xf numFmtId="3" fontId="6" fillId="0" borderId="17" xfId="0" applyNumberFormat="1" applyFont="1" applyFill="1" applyBorder="1" applyAlignment="1" applyProtection="1">
      <alignment vertical="center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1" fillId="0" borderId="20" xfId="0" applyFont="1" applyFill="1" applyBorder="1" applyAlignment="1" applyProtection="1">
      <alignment vertical="center"/>
    </xf>
    <xf numFmtId="3" fontId="5" fillId="0" borderId="21" xfId="0" applyNumberFormat="1" applyFont="1" applyFill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14" fontId="1" fillId="3" borderId="2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3" fontId="6" fillId="0" borderId="16" xfId="0" applyNumberFormat="1" applyFont="1" applyFill="1" applyBorder="1" applyAlignment="1" applyProtection="1">
      <alignment horizontal="center" vertical="center"/>
    </xf>
    <xf numFmtId="3" fontId="6" fillId="0" borderId="9" xfId="0" applyNumberFormat="1" applyFont="1" applyFill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vertical="center"/>
    </xf>
    <xf numFmtId="0" fontId="12" fillId="0" borderId="10" xfId="0" applyFont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</xf>
    <xf numFmtId="0" fontId="12" fillId="0" borderId="10" xfId="0" applyFont="1" applyFill="1" applyBorder="1" applyAlignment="1" applyProtection="1">
      <alignment horizontal="left" vertical="center"/>
    </xf>
    <xf numFmtId="3" fontId="6" fillId="2" borderId="23" xfId="0" applyNumberFormat="1" applyFont="1" applyFill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vertical="center"/>
    </xf>
    <xf numFmtId="3" fontId="6" fillId="0" borderId="23" xfId="0" applyNumberFormat="1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3" fontId="13" fillId="0" borderId="25" xfId="0" applyNumberFormat="1" applyFont="1" applyFill="1" applyBorder="1" applyAlignment="1" applyProtection="1">
      <alignment vertical="center"/>
    </xf>
    <xf numFmtId="3" fontId="13" fillId="0" borderId="26" xfId="0" applyNumberFormat="1" applyFont="1" applyFill="1" applyBorder="1" applyAlignment="1" applyProtection="1">
      <alignment vertical="center"/>
    </xf>
    <xf numFmtId="0" fontId="12" fillId="0" borderId="24" xfId="0" applyFont="1" applyFill="1" applyBorder="1" applyAlignment="1" applyProtection="1">
      <alignment vertical="center"/>
    </xf>
    <xf numFmtId="3" fontId="6" fillId="2" borderId="27" xfId="0" applyNumberFormat="1" applyFont="1" applyFill="1" applyBorder="1" applyAlignment="1" applyProtection="1">
      <alignment vertical="center"/>
      <protection locked="0"/>
    </xf>
    <xf numFmtId="0" fontId="12" fillId="0" borderId="13" xfId="0" applyFont="1" applyFill="1" applyBorder="1" applyAlignment="1" applyProtection="1">
      <alignment vertical="center"/>
    </xf>
    <xf numFmtId="3" fontId="6" fillId="2" borderId="16" xfId="0" applyNumberFormat="1" applyFont="1" applyFill="1" applyBorder="1" applyAlignment="1" applyProtection="1">
      <alignment vertical="center"/>
      <protection locked="0"/>
    </xf>
    <xf numFmtId="3" fontId="6" fillId="2" borderId="17" xfId="0" applyNumberFormat="1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vertical="center"/>
    </xf>
    <xf numFmtId="0" fontId="1" fillId="0" borderId="13" xfId="0" applyFont="1" applyFill="1" applyBorder="1" applyAlignment="1" applyProtection="1">
      <alignment vertical="center"/>
    </xf>
    <xf numFmtId="3" fontId="6" fillId="0" borderId="29" xfId="0" applyNumberFormat="1" applyFont="1" applyFill="1" applyBorder="1" applyAlignment="1" applyProtection="1">
      <alignment vertical="center"/>
    </xf>
    <xf numFmtId="3" fontId="6" fillId="0" borderId="30" xfId="0" applyNumberFormat="1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vertical="center"/>
    </xf>
    <xf numFmtId="3" fontId="5" fillId="0" borderId="32" xfId="0" applyNumberFormat="1" applyFont="1" applyFill="1" applyBorder="1" applyAlignment="1" applyProtection="1">
      <alignment vertical="center"/>
    </xf>
    <xf numFmtId="3" fontId="5" fillId="0" borderId="33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3" fontId="6" fillId="0" borderId="35" xfId="0" applyNumberFormat="1" applyFont="1" applyBorder="1" applyAlignment="1" applyProtection="1">
      <alignment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34" xfId="0" applyNumberFormat="1" applyBorder="1" applyAlignment="1" applyProtection="1">
      <alignment horizontal="left" vertical="center"/>
    </xf>
    <xf numFmtId="3" fontId="6" fillId="2" borderId="14" xfId="0" applyNumberFormat="1" applyFont="1" applyFill="1" applyBorder="1" applyAlignment="1" applyProtection="1">
      <alignment vertical="center"/>
      <protection locked="0"/>
    </xf>
    <xf numFmtId="3" fontId="6" fillId="2" borderId="36" xfId="0" applyNumberFormat="1" applyFont="1" applyFill="1" applyBorder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horizontal="left" vertical="center" wrapText="1"/>
    </xf>
    <xf numFmtId="14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3" fontId="6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165" fontId="11" fillId="0" borderId="20" xfId="0" applyNumberFormat="1" applyFont="1" applyBorder="1" applyAlignment="1" applyProtection="1">
      <alignment vertical="center"/>
    </xf>
    <xf numFmtId="165" fontId="11" fillId="0" borderId="37" xfId="0" applyNumberFormat="1" applyFont="1" applyBorder="1" applyAlignment="1" applyProtection="1">
      <alignment vertical="center"/>
    </xf>
    <xf numFmtId="0" fontId="0" fillId="0" borderId="38" xfId="0" applyBorder="1" applyAlignment="1">
      <alignment horizontal="right"/>
    </xf>
    <xf numFmtId="3" fontId="6" fillId="0" borderId="0" xfId="0" applyNumberFormat="1" applyFont="1" applyBorder="1" applyAlignment="1" applyProtection="1">
      <alignment vertical="center"/>
    </xf>
    <xf numFmtId="3" fontId="6" fillId="0" borderId="34" xfId="0" applyNumberFormat="1" applyFont="1" applyBorder="1" applyAlignment="1" applyProtection="1">
      <alignment vertical="center"/>
    </xf>
    <xf numFmtId="0" fontId="12" fillId="0" borderId="39" xfId="0" applyFont="1" applyBorder="1" applyAlignment="1" applyProtection="1">
      <alignment horizontal="left" vertical="center"/>
    </xf>
    <xf numFmtId="0" fontId="12" fillId="0" borderId="39" xfId="0" applyFont="1" applyBorder="1" applyAlignment="1" applyProtection="1">
      <alignment vertical="center"/>
    </xf>
    <xf numFmtId="0" fontId="12" fillId="0" borderId="39" xfId="0" applyFont="1" applyFill="1" applyBorder="1" applyAlignment="1" applyProtection="1">
      <alignment vertical="center"/>
    </xf>
    <xf numFmtId="3" fontId="0" fillId="0" borderId="40" xfId="0" applyNumberFormat="1" applyBorder="1" applyAlignment="1">
      <alignment horizontal="right"/>
    </xf>
    <xf numFmtId="3" fontId="6" fillId="0" borderId="41" xfId="0" applyNumberFormat="1" applyFont="1" applyBorder="1" applyAlignment="1" applyProtection="1">
      <alignment vertical="center"/>
    </xf>
    <xf numFmtId="3" fontId="6" fillId="0" borderId="42" xfId="0" applyNumberFormat="1" applyFont="1" applyBorder="1" applyAlignment="1" applyProtection="1">
      <alignment vertical="center"/>
    </xf>
    <xf numFmtId="3" fontId="6" fillId="0" borderId="43" xfId="0" applyNumberFormat="1" applyFont="1" applyBorder="1" applyAlignment="1" applyProtection="1">
      <alignment vertical="center"/>
    </xf>
    <xf numFmtId="3" fontId="6" fillId="0" borderId="44" xfId="0" applyNumberFormat="1" applyFont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4" fontId="0" fillId="0" borderId="0" xfId="0" applyNumberFormat="1" applyBorder="1" applyAlignment="1" applyProtection="1">
      <alignment horizontal="left" vertical="center"/>
    </xf>
    <xf numFmtId="4" fontId="0" fillId="0" borderId="34" xfId="0" applyNumberFormat="1" applyBorder="1" applyAlignment="1" applyProtection="1">
      <alignment horizontal="left" vertical="center"/>
    </xf>
    <xf numFmtId="4" fontId="10" fillId="0" borderId="0" xfId="0" applyNumberFormat="1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4" fontId="11" fillId="0" borderId="0" xfId="0" applyNumberFormat="1" applyFont="1" applyBorder="1" applyAlignment="1" applyProtection="1">
      <alignment horizontal="left" vertical="center"/>
    </xf>
    <xf numFmtId="4" fontId="11" fillId="0" borderId="34" xfId="0" applyNumberFormat="1" applyFont="1" applyBorder="1" applyAlignment="1" applyProtection="1">
      <alignment horizontal="left" vertical="center"/>
    </xf>
  </cellXfs>
  <cellStyles count="1">
    <cellStyle name="Normal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IMER%20TRIMESTRE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"/>
      <sheetName val="CIERRE"/>
      <sheetName val="BAL"/>
      <sheetName val="PyG"/>
      <sheetName val="EFE"/>
      <sheetName val="PAIF"/>
      <sheetName val="VINCULADAS TRIM."/>
      <sheetName val="VINCULADAS CIERRE"/>
    </sheetNames>
    <sheetDataSet>
      <sheetData sheetId="0"/>
      <sheetData sheetId="1"/>
      <sheetData sheetId="2">
        <row r="5">
          <cell r="B5" t="str">
            <v>SOCIEDAD: EMPRESA MUNICIPAL DE LA VIVIENDA Y SUELO DE MADRID S.A.</v>
          </cell>
        </row>
      </sheetData>
      <sheetData sheetId="3">
        <row r="82">
          <cell r="C82">
            <v>-5498221.0500000017</v>
          </cell>
          <cell r="D82">
            <v>-26002822.899999999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workbookViewId="0">
      <selection activeCell="F4" sqref="F3:F4"/>
    </sheetView>
  </sheetViews>
  <sheetFormatPr baseColWidth="10" defaultRowHeight="15" x14ac:dyDescent="0.25"/>
  <cols>
    <col min="1" max="1" width="11.42578125" style="8"/>
    <col min="2" max="2" width="47.7109375" style="8" customWidth="1"/>
    <col min="3" max="3" width="20.7109375" style="8" hidden="1" customWidth="1"/>
    <col min="4" max="5" width="20.7109375" style="8" customWidth="1"/>
    <col min="6" max="6" width="48.7109375" style="8" customWidth="1"/>
    <col min="7" max="7" width="20.7109375" style="8" customWidth="1"/>
    <col min="8" max="8" width="20.5703125" style="8" customWidth="1"/>
    <col min="9" max="22" width="11.42578125" style="1"/>
    <col min="23" max="257" width="11.42578125" style="8"/>
    <col min="258" max="258" width="47.7109375" style="8" customWidth="1"/>
    <col min="259" max="259" width="0" style="8" hidden="1" customWidth="1"/>
    <col min="260" max="261" width="20.7109375" style="8" customWidth="1"/>
    <col min="262" max="262" width="48.7109375" style="8" customWidth="1"/>
    <col min="263" max="263" width="20.7109375" style="8" customWidth="1"/>
    <col min="264" max="264" width="20.5703125" style="8" customWidth="1"/>
    <col min="265" max="513" width="11.42578125" style="8"/>
    <col min="514" max="514" width="47.7109375" style="8" customWidth="1"/>
    <col min="515" max="515" width="0" style="8" hidden="1" customWidth="1"/>
    <col min="516" max="517" width="20.7109375" style="8" customWidth="1"/>
    <col min="518" max="518" width="48.7109375" style="8" customWidth="1"/>
    <col min="519" max="519" width="20.7109375" style="8" customWidth="1"/>
    <col min="520" max="520" width="20.5703125" style="8" customWidth="1"/>
    <col min="521" max="769" width="11.42578125" style="8"/>
    <col min="770" max="770" width="47.7109375" style="8" customWidth="1"/>
    <col min="771" max="771" width="0" style="8" hidden="1" customWidth="1"/>
    <col min="772" max="773" width="20.7109375" style="8" customWidth="1"/>
    <col min="774" max="774" width="48.7109375" style="8" customWidth="1"/>
    <col min="775" max="775" width="20.7109375" style="8" customWidth="1"/>
    <col min="776" max="776" width="20.5703125" style="8" customWidth="1"/>
    <col min="777" max="1025" width="11.42578125" style="8"/>
    <col min="1026" max="1026" width="47.7109375" style="8" customWidth="1"/>
    <col min="1027" max="1027" width="0" style="8" hidden="1" customWidth="1"/>
    <col min="1028" max="1029" width="20.7109375" style="8" customWidth="1"/>
    <col min="1030" max="1030" width="48.7109375" style="8" customWidth="1"/>
    <col min="1031" max="1031" width="20.7109375" style="8" customWidth="1"/>
    <col min="1032" max="1032" width="20.5703125" style="8" customWidth="1"/>
    <col min="1033" max="1281" width="11.42578125" style="8"/>
    <col min="1282" max="1282" width="47.7109375" style="8" customWidth="1"/>
    <col min="1283" max="1283" width="0" style="8" hidden="1" customWidth="1"/>
    <col min="1284" max="1285" width="20.7109375" style="8" customWidth="1"/>
    <col min="1286" max="1286" width="48.7109375" style="8" customWidth="1"/>
    <col min="1287" max="1287" width="20.7109375" style="8" customWidth="1"/>
    <col min="1288" max="1288" width="20.5703125" style="8" customWidth="1"/>
    <col min="1289" max="1537" width="11.42578125" style="8"/>
    <col min="1538" max="1538" width="47.7109375" style="8" customWidth="1"/>
    <col min="1539" max="1539" width="0" style="8" hidden="1" customWidth="1"/>
    <col min="1540" max="1541" width="20.7109375" style="8" customWidth="1"/>
    <col min="1542" max="1542" width="48.7109375" style="8" customWidth="1"/>
    <col min="1543" max="1543" width="20.7109375" style="8" customWidth="1"/>
    <col min="1544" max="1544" width="20.5703125" style="8" customWidth="1"/>
    <col min="1545" max="1793" width="11.42578125" style="8"/>
    <col min="1794" max="1794" width="47.7109375" style="8" customWidth="1"/>
    <col min="1795" max="1795" width="0" style="8" hidden="1" customWidth="1"/>
    <col min="1796" max="1797" width="20.7109375" style="8" customWidth="1"/>
    <col min="1798" max="1798" width="48.7109375" style="8" customWidth="1"/>
    <col min="1799" max="1799" width="20.7109375" style="8" customWidth="1"/>
    <col min="1800" max="1800" width="20.5703125" style="8" customWidth="1"/>
    <col min="1801" max="2049" width="11.42578125" style="8"/>
    <col min="2050" max="2050" width="47.7109375" style="8" customWidth="1"/>
    <col min="2051" max="2051" width="0" style="8" hidden="1" customWidth="1"/>
    <col min="2052" max="2053" width="20.7109375" style="8" customWidth="1"/>
    <col min="2054" max="2054" width="48.7109375" style="8" customWidth="1"/>
    <col min="2055" max="2055" width="20.7109375" style="8" customWidth="1"/>
    <col min="2056" max="2056" width="20.5703125" style="8" customWidth="1"/>
    <col min="2057" max="2305" width="11.42578125" style="8"/>
    <col min="2306" max="2306" width="47.7109375" style="8" customWidth="1"/>
    <col min="2307" max="2307" width="0" style="8" hidden="1" customWidth="1"/>
    <col min="2308" max="2309" width="20.7109375" style="8" customWidth="1"/>
    <col min="2310" max="2310" width="48.7109375" style="8" customWidth="1"/>
    <col min="2311" max="2311" width="20.7109375" style="8" customWidth="1"/>
    <col min="2312" max="2312" width="20.5703125" style="8" customWidth="1"/>
    <col min="2313" max="2561" width="11.42578125" style="8"/>
    <col min="2562" max="2562" width="47.7109375" style="8" customWidth="1"/>
    <col min="2563" max="2563" width="0" style="8" hidden="1" customWidth="1"/>
    <col min="2564" max="2565" width="20.7109375" style="8" customWidth="1"/>
    <col min="2566" max="2566" width="48.7109375" style="8" customWidth="1"/>
    <col min="2567" max="2567" width="20.7109375" style="8" customWidth="1"/>
    <col min="2568" max="2568" width="20.5703125" style="8" customWidth="1"/>
    <col min="2569" max="2817" width="11.42578125" style="8"/>
    <col min="2818" max="2818" width="47.7109375" style="8" customWidth="1"/>
    <col min="2819" max="2819" width="0" style="8" hidden="1" customWidth="1"/>
    <col min="2820" max="2821" width="20.7109375" style="8" customWidth="1"/>
    <col min="2822" max="2822" width="48.7109375" style="8" customWidth="1"/>
    <col min="2823" max="2823" width="20.7109375" style="8" customWidth="1"/>
    <col min="2824" max="2824" width="20.5703125" style="8" customWidth="1"/>
    <col min="2825" max="3073" width="11.42578125" style="8"/>
    <col min="3074" max="3074" width="47.7109375" style="8" customWidth="1"/>
    <col min="3075" max="3075" width="0" style="8" hidden="1" customWidth="1"/>
    <col min="3076" max="3077" width="20.7109375" style="8" customWidth="1"/>
    <col min="3078" max="3078" width="48.7109375" style="8" customWidth="1"/>
    <col min="3079" max="3079" width="20.7109375" style="8" customWidth="1"/>
    <col min="3080" max="3080" width="20.5703125" style="8" customWidth="1"/>
    <col min="3081" max="3329" width="11.42578125" style="8"/>
    <col min="3330" max="3330" width="47.7109375" style="8" customWidth="1"/>
    <col min="3331" max="3331" width="0" style="8" hidden="1" customWidth="1"/>
    <col min="3332" max="3333" width="20.7109375" style="8" customWidth="1"/>
    <col min="3334" max="3334" width="48.7109375" style="8" customWidth="1"/>
    <col min="3335" max="3335" width="20.7109375" style="8" customWidth="1"/>
    <col min="3336" max="3336" width="20.5703125" style="8" customWidth="1"/>
    <col min="3337" max="3585" width="11.42578125" style="8"/>
    <col min="3586" max="3586" width="47.7109375" style="8" customWidth="1"/>
    <col min="3587" max="3587" width="0" style="8" hidden="1" customWidth="1"/>
    <col min="3588" max="3589" width="20.7109375" style="8" customWidth="1"/>
    <col min="3590" max="3590" width="48.7109375" style="8" customWidth="1"/>
    <col min="3591" max="3591" width="20.7109375" style="8" customWidth="1"/>
    <col min="3592" max="3592" width="20.5703125" style="8" customWidth="1"/>
    <col min="3593" max="3841" width="11.42578125" style="8"/>
    <col min="3842" max="3842" width="47.7109375" style="8" customWidth="1"/>
    <col min="3843" max="3843" width="0" style="8" hidden="1" customWidth="1"/>
    <col min="3844" max="3845" width="20.7109375" style="8" customWidth="1"/>
    <col min="3846" max="3846" width="48.7109375" style="8" customWidth="1"/>
    <col min="3847" max="3847" width="20.7109375" style="8" customWidth="1"/>
    <col min="3848" max="3848" width="20.5703125" style="8" customWidth="1"/>
    <col min="3849" max="4097" width="11.42578125" style="8"/>
    <col min="4098" max="4098" width="47.7109375" style="8" customWidth="1"/>
    <col min="4099" max="4099" width="0" style="8" hidden="1" customWidth="1"/>
    <col min="4100" max="4101" width="20.7109375" style="8" customWidth="1"/>
    <col min="4102" max="4102" width="48.7109375" style="8" customWidth="1"/>
    <col min="4103" max="4103" width="20.7109375" style="8" customWidth="1"/>
    <col min="4104" max="4104" width="20.5703125" style="8" customWidth="1"/>
    <col min="4105" max="4353" width="11.42578125" style="8"/>
    <col min="4354" max="4354" width="47.7109375" style="8" customWidth="1"/>
    <col min="4355" max="4355" width="0" style="8" hidden="1" customWidth="1"/>
    <col min="4356" max="4357" width="20.7109375" style="8" customWidth="1"/>
    <col min="4358" max="4358" width="48.7109375" style="8" customWidth="1"/>
    <col min="4359" max="4359" width="20.7109375" style="8" customWidth="1"/>
    <col min="4360" max="4360" width="20.5703125" style="8" customWidth="1"/>
    <col min="4361" max="4609" width="11.42578125" style="8"/>
    <col min="4610" max="4610" width="47.7109375" style="8" customWidth="1"/>
    <col min="4611" max="4611" width="0" style="8" hidden="1" customWidth="1"/>
    <col min="4612" max="4613" width="20.7109375" style="8" customWidth="1"/>
    <col min="4614" max="4614" width="48.7109375" style="8" customWidth="1"/>
    <col min="4615" max="4615" width="20.7109375" style="8" customWidth="1"/>
    <col min="4616" max="4616" width="20.5703125" style="8" customWidth="1"/>
    <col min="4617" max="4865" width="11.42578125" style="8"/>
    <col min="4866" max="4866" width="47.7109375" style="8" customWidth="1"/>
    <col min="4867" max="4867" width="0" style="8" hidden="1" customWidth="1"/>
    <col min="4868" max="4869" width="20.7109375" style="8" customWidth="1"/>
    <col min="4870" max="4870" width="48.7109375" style="8" customWidth="1"/>
    <col min="4871" max="4871" width="20.7109375" style="8" customWidth="1"/>
    <col min="4872" max="4872" width="20.5703125" style="8" customWidth="1"/>
    <col min="4873" max="5121" width="11.42578125" style="8"/>
    <col min="5122" max="5122" width="47.7109375" style="8" customWidth="1"/>
    <col min="5123" max="5123" width="0" style="8" hidden="1" customWidth="1"/>
    <col min="5124" max="5125" width="20.7109375" style="8" customWidth="1"/>
    <col min="5126" max="5126" width="48.7109375" style="8" customWidth="1"/>
    <col min="5127" max="5127" width="20.7109375" style="8" customWidth="1"/>
    <col min="5128" max="5128" width="20.5703125" style="8" customWidth="1"/>
    <col min="5129" max="5377" width="11.42578125" style="8"/>
    <col min="5378" max="5378" width="47.7109375" style="8" customWidth="1"/>
    <col min="5379" max="5379" width="0" style="8" hidden="1" customWidth="1"/>
    <col min="5380" max="5381" width="20.7109375" style="8" customWidth="1"/>
    <col min="5382" max="5382" width="48.7109375" style="8" customWidth="1"/>
    <col min="5383" max="5383" width="20.7109375" style="8" customWidth="1"/>
    <col min="5384" max="5384" width="20.5703125" style="8" customWidth="1"/>
    <col min="5385" max="5633" width="11.42578125" style="8"/>
    <col min="5634" max="5634" width="47.7109375" style="8" customWidth="1"/>
    <col min="5635" max="5635" width="0" style="8" hidden="1" customWidth="1"/>
    <col min="5636" max="5637" width="20.7109375" style="8" customWidth="1"/>
    <col min="5638" max="5638" width="48.7109375" style="8" customWidth="1"/>
    <col min="5639" max="5639" width="20.7109375" style="8" customWidth="1"/>
    <col min="5640" max="5640" width="20.5703125" style="8" customWidth="1"/>
    <col min="5641" max="5889" width="11.42578125" style="8"/>
    <col min="5890" max="5890" width="47.7109375" style="8" customWidth="1"/>
    <col min="5891" max="5891" width="0" style="8" hidden="1" customWidth="1"/>
    <col min="5892" max="5893" width="20.7109375" style="8" customWidth="1"/>
    <col min="5894" max="5894" width="48.7109375" style="8" customWidth="1"/>
    <col min="5895" max="5895" width="20.7109375" style="8" customWidth="1"/>
    <col min="5896" max="5896" width="20.5703125" style="8" customWidth="1"/>
    <col min="5897" max="6145" width="11.42578125" style="8"/>
    <col min="6146" max="6146" width="47.7109375" style="8" customWidth="1"/>
    <col min="6147" max="6147" width="0" style="8" hidden="1" customWidth="1"/>
    <col min="6148" max="6149" width="20.7109375" style="8" customWidth="1"/>
    <col min="6150" max="6150" width="48.7109375" style="8" customWidth="1"/>
    <col min="6151" max="6151" width="20.7109375" style="8" customWidth="1"/>
    <col min="6152" max="6152" width="20.5703125" style="8" customWidth="1"/>
    <col min="6153" max="6401" width="11.42578125" style="8"/>
    <col min="6402" max="6402" width="47.7109375" style="8" customWidth="1"/>
    <col min="6403" max="6403" width="0" style="8" hidden="1" customWidth="1"/>
    <col min="6404" max="6405" width="20.7109375" style="8" customWidth="1"/>
    <col min="6406" max="6406" width="48.7109375" style="8" customWidth="1"/>
    <col min="6407" max="6407" width="20.7109375" style="8" customWidth="1"/>
    <col min="6408" max="6408" width="20.5703125" style="8" customWidth="1"/>
    <col min="6409" max="6657" width="11.42578125" style="8"/>
    <col min="6658" max="6658" width="47.7109375" style="8" customWidth="1"/>
    <col min="6659" max="6659" width="0" style="8" hidden="1" customWidth="1"/>
    <col min="6660" max="6661" width="20.7109375" style="8" customWidth="1"/>
    <col min="6662" max="6662" width="48.7109375" style="8" customWidth="1"/>
    <col min="6663" max="6663" width="20.7109375" style="8" customWidth="1"/>
    <col min="6664" max="6664" width="20.5703125" style="8" customWidth="1"/>
    <col min="6665" max="6913" width="11.42578125" style="8"/>
    <col min="6914" max="6914" width="47.7109375" style="8" customWidth="1"/>
    <col min="6915" max="6915" width="0" style="8" hidden="1" customWidth="1"/>
    <col min="6916" max="6917" width="20.7109375" style="8" customWidth="1"/>
    <col min="6918" max="6918" width="48.7109375" style="8" customWidth="1"/>
    <col min="6919" max="6919" width="20.7109375" style="8" customWidth="1"/>
    <col min="6920" max="6920" width="20.5703125" style="8" customWidth="1"/>
    <col min="6921" max="7169" width="11.42578125" style="8"/>
    <col min="7170" max="7170" width="47.7109375" style="8" customWidth="1"/>
    <col min="7171" max="7171" width="0" style="8" hidden="1" customWidth="1"/>
    <col min="7172" max="7173" width="20.7109375" style="8" customWidth="1"/>
    <col min="7174" max="7174" width="48.7109375" style="8" customWidth="1"/>
    <col min="7175" max="7175" width="20.7109375" style="8" customWidth="1"/>
    <col min="7176" max="7176" width="20.5703125" style="8" customWidth="1"/>
    <col min="7177" max="7425" width="11.42578125" style="8"/>
    <col min="7426" max="7426" width="47.7109375" style="8" customWidth="1"/>
    <col min="7427" max="7427" width="0" style="8" hidden="1" customWidth="1"/>
    <col min="7428" max="7429" width="20.7109375" style="8" customWidth="1"/>
    <col min="7430" max="7430" width="48.7109375" style="8" customWidth="1"/>
    <col min="7431" max="7431" width="20.7109375" style="8" customWidth="1"/>
    <col min="7432" max="7432" width="20.5703125" style="8" customWidth="1"/>
    <col min="7433" max="7681" width="11.42578125" style="8"/>
    <col min="7682" max="7682" width="47.7109375" style="8" customWidth="1"/>
    <col min="7683" max="7683" width="0" style="8" hidden="1" customWidth="1"/>
    <col min="7684" max="7685" width="20.7109375" style="8" customWidth="1"/>
    <col min="7686" max="7686" width="48.7109375" style="8" customWidth="1"/>
    <col min="7687" max="7687" width="20.7109375" style="8" customWidth="1"/>
    <col min="7688" max="7688" width="20.5703125" style="8" customWidth="1"/>
    <col min="7689" max="7937" width="11.42578125" style="8"/>
    <col min="7938" max="7938" width="47.7109375" style="8" customWidth="1"/>
    <col min="7939" max="7939" width="0" style="8" hidden="1" customWidth="1"/>
    <col min="7940" max="7941" width="20.7109375" style="8" customWidth="1"/>
    <col min="7942" max="7942" width="48.7109375" style="8" customWidth="1"/>
    <col min="7943" max="7943" width="20.7109375" style="8" customWidth="1"/>
    <col min="7944" max="7944" width="20.5703125" style="8" customWidth="1"/>
    <col min="7945" max="8193" width="11.42578125" style="8"/>
    <col min="8194" max="8194" width="47.7109375" style="8" customWidth="1"/>
    <col min="8195" max="8195" width="0" style="8" hidden="1" customWidth="1"/>
    <col min="8196" max="8197" width="20.7109375" style="8" customWidth="1"/>
    <col min="8198" max="8198" width="48.7109375" style="8" customWidth="1"/>
    <col min="8199" max="8199" width="20.7109375" style="8" customWidth="1"/>
    <col min="8200" max="8200" width="20.5703125" style="8" customWidth="1"/>
    <col min="8201" max="8449" width="11.42578125" style="8"/>
    <col min="8450" max="8450" width="47.7109375" style="8" customWidth="1"/>
    <col min="8451" max="8451" width="0" style="8" hidden="1" customWidth="1"/>
    <col min="8452" max="8453" width="20.7109375" style="8" customWidth="1"/>
    <col min="8454" max="8454" width="48.7109375" style="8" customWidth="1"/>
    <col min="8455" max="8455" width="20.7109375" style="8" customWidth="1"/>
    <col min="8456" max="8456" width="20.5703125" style="8" customWidth="1"/>
    <col min="8457" max="8705" width="11.42578125" style="8"/>
    <col min="8706" max="8706" width="47.7109375" style="8" customWidth="1"/>
    <col min="8707" max="8707" width="0" style="8" hidden="1" customWidth="1"/>
    <col min="8708" max="8709" width="20.7109375" style="8" customWidth="1"/>
    <col min="8710" max="8710" width="48.7109375" style="8" customWidth="1"/>
    <col min="8711" max="8711" width="20.7109375" style="8" customWidth="1"/>
    <col min="8712" max="8712" width="20.5703125" style="8" customWidth="1"/>
    <col min="8713" max="8961" width="11.42578125" style="8"/>
    <col min="8962" max="8962" width="47.7109375" style="8" customWidth="1"/>
    <col min="8963" max="8963" width="0" style="8" hidden="1" customWidth="1"/>
    <col min="8964" max="8965" width="20.7109375" style="8" customWidth="1"/>
    <col min="8966" max="8966" width="48.7109375" style="8" customWidth="1"/>
    <col min="8967" max="8967" width="20.7109375" style="8" customWidth="1"/>
    <col min="8968" max="8968" width="20.5703125" style="8" customWidth="1"/>
    <col min="8969" max="9217" width="11.42578125" style="8"/>
    <col min="9218" max="9218" width="47.7109375" style="8" customWidth="1"/>
    <col min="9219" max="9219" width="0" style="8" hidden="1" customWidth="1"/>
    <col min="9220" max="9221" width="20.7109375" style="8" customWidth="1"/>
    <col min="9222" max="9222" width="48.7109375" style="8" customWidth="1"/>
    <col min="9223" max="9223" width="20.7109375" style="8" customWidth="1"/>
    <col min="9224" max="9224" width="20.5703125" style="8" customWidth="1"/>
    <col min="9225" max="9473" width="11.42578125" style="8"/>
    <col min="9474" max="9474" width="47.7109375" style="8" customWidth="1"/>
    <col min="9475" max="9475" width="0" style="8" hidden="1" customWidth="1"/>
    <col min="9476" max="9477" width="20.7109375" style="8" customWidth="1"/>
    <col min="9478" max="9478" width="48.7109375" style="8" customWidth="1"/>
    <col min="9479" max="9479" width="20.7109375" style="8" customWidth="1"/>
    <col min="9480" max="9480" width="20.5703125" style="8" customWidth="1"/>
    <col min="9481" max="9729" width="11.42578125" style="8"/>
    <col min="9730" max="9730" width="47.7109375" style="8" customWidth="1"/>
    <col min="9731" max="9731" width="0" style="8" hidden="1" customWidth="1"/>
    <col min="9732" max="9733" width="20.7109375" style="8" customWidth="1"/>
    <col min="9734" max="9734" width="48.7109375" style="8" customWidth="1"/>
    <col min="9735" max="9735" width="20.7109375" style="8" customWidth="1"/>
    <col min="9736" max="9736" width="20.5703125" style="8" customWidth="1"/>
    <col min="9737" max="9985" width="11.42578125" style="8"/>
    <col min="9986" max="9986" width="47.7109375" style="8" customWidth="1"/>
    <col min="9987" max="9987" width="0" style="8" hidden="1" customWidth="1"/>
    <col min="9988" max="9989" width="20.7109375" style="8" customWidth="1"/>
    <col min="9990" max="9990" width="48.7109375" style="8" customWidth="1"/>
    <col min="9991" max="9991" width="20.7109375" style="8" customWidth="1"/>
    <col min="9992" max="9992" width="20.5703125" style="8" customWidth="1"/>
    <col min="9993" max="10241" width="11.42578125" style="8"/>
    <col min="10242" max="10242" width="47.7109375" style="8" customWidth="1"/>
    <col min="10243" max="10243" width="0" style="8" hidden="1" customWidth="1"/>
    <col min="10244" max="10245" width="20.7109375" style="8" customWidth="1"/>
    <col min="10246" max="10246" width="48.7109375" style="8" customWidth="1"/>
    <col min="10247" max="10247" width="20.7109375" style="8" customWidth="1"/>
    <col min="10248" max="10248" width="20.5703125" style="8" customWidth="1"/>
    <col min="10249" max="10497" width="11.42578125" style="8"/>
    <col min="10498" max="10498" width="47.7109375" style="8" customWidth="1"/>
    <col min="10499" max="10499" width="0" style="8" hidden="1" customWidth="1"/>
    <col min="10500" max="10501" width="20.7109375" style="8" customWidth="1"/>
    <col min="10502" max="10502" width="48.7109375" style="8" customWidth="1"/>
    <col min="10503" max="10503" width="20.7109375" style="8" customWidth="1"/>
    <col min="10504" max="10504" width="20.5703125" style="8" customWidth="1"/>
    <col min="10505" max="10753" width="11.42578125" style="8"/>
    <col min="10754" max="10754" width="47.7109375" style="8" customWidth="1"/>
    <col min="10755" max="10755" width="0" style="8" hidden="1" customWidth="1"/>
    <col min="10756" max="10757" width="20.7109375" style="8" customWidth="1"/>
    <col min="10758" max="10758" width="48.7109375" style="8" customWidth="1"/>
    <col min="10759" max="10759" width="20.7109375" style="8" customWidth="1"/>
    <col min="10760" max="10760" width="20.5703125" style="8" customWidth="1"/>
    <col min="10761" max="11009" width="11.42578125" style="8"/>
    <col min="11010" max="11010" width="47.7109375" style="8" customWidth="1"/>
    <col min="11011" max="11011" width="0" style="8" hidden="1" customWidth="1"/>
    <col min="11012" max="11013" width="20.7109375" style="8" customWidth="1"/>
    <col min="11014" max="11014" width="48.7109375" style="8" customWidth="1"/>
    <col min="11015" max="11015" width="20.7109375" style="8" customWidth="1"/>
    <col min="11016" max="11016" width="20.5703125" style="8" customWidth="1"/>
    <col min="11017" max="11265" width="11.42578125" style="8"/>
    <col min="11266" max="11266" width="47.7109375" style="8" customWidth="1"/>
    <col min="11267" max="11267" width="0" style="8" hidden="1" customWidth="1"/>
    <col min="11268" max="11269" width="20.7109375" style="8" customWidth="1"/>
    <col min="11270" max="11270" width="48.7109375" style="8" customWidth="1"/>
    <col min="11271" max="11271" width="20.7109375" style="8" customWidth="1"/>
    <col min="11272" max="11272" width="20.5703125" style="8" customWidth="1"/>
    <col min="11273" max="11521" width="11.42578125" style="8"/>
    <col min="11522" max="11522" width="47.7109375" style="8" customWidth="1"/>
    <col min="11523" max="11523" width="0" style="8" hidden="1" customWidth="1"/>
    <col min="11524" max="11525" width="20.7109375" style="8" customWidth="1"/>
    <col min="11526" max="11526" width="48.7109375" style="8" customWidth="1"/>
    <col min="11527" max="11527" width="20.7109375" style="8" customWidth="1"/>
    <col min="11528" max="11528" width="20.5703125" style="8" customWidth="1"/>
    <col min="11529" max="11777" width="11.42578125" style="8"/>
    <col min="11778" max="11778" width="47.7109375" style="8" customWidth="1"/>
    <col min="11779" max="11779" width="0" style="8" hidden="1" customWidth="1"/>
    <col min="11780" max="11781" width="20.7109375" style="8" customWidth="1"/>
    <col min="11782" max="11782" width="48.7109375" style="8" customWidth="1"/>
    <col min="11783" max="11783" width="20.7109375" style="8" customWidth="1"/>
    <col min="11784" max="11784" width="20.5703125" style="8" customWidth="1"/>
    <col min="11785" max="12033" width="11.42578125" style="8"/>
    <col min="12034" max="12034" width="47.7109375" style="8" customWidth="1"/>
    <col min="12035" max="12035" width="0" style="8" hidden="1" customWidth="1"/>
    <col min="12036" max="12037" width="20.7109375" style="8" customWidth="1"/>
    <col min="12038" max="12038" width="48.7109375" style="8" customWidth="1"/>
    <col min="12039" max="12039" width="20.7109375" style="8" customWidth="1"/>
    <col min="12040" max="12040" width="20.5703125" style="8" customWidth="1"/>
    <col min="12041" max="12289" width="11.42578125" style="8"/>
    <col min="12290" max="12290" width="47.7109375" style="8" customWidth="1"/>
    <col min="12291" max="12291" width="0" style="8" hidden="1" customWidth="1"/>
    <col min="12292" max="12293" width="20.7109375" style="8" customWidth="1"/>
    <col min="12294" max="12294" width="48.7109375" style="8" customWidth="1"/>
    <col min="12295" max="12295" width="20.7109375" style="8" customWidth="1"/>
    <col min="12296" max="12296" width="20.5703125" style="8" customWidth="1"/>
    <col min="12297" max="12545" width="11.42578125" style="8"/>
    <col min="12546" max="12546" width="47.7109375" style="8" customWidth="1"/>
    <col min="12547" max="12547" width="0" style="8" hidden="1" customWidth="1"/>
    <col min="12548" max="12549" width="20.7109375" style="8" customWidth="1"/>
    <col min="12550" max="12550" width="48.7109375" style="8" customWidth="1"/>
    <col min="12551" max="12551" width="20.7109375" style="8" customWidth="1"/>
    <col min="12552" max="12552" width="20.5703125" style="8" customWidth="1"/>
    <col min="12553" max="12801" width="11.42578125" style="8"/>
    <col min="12802" max="12802" width="47.7109375" style="8" customWidth="1"/>
    <col min="12803" max="12803" width="0" style="8" hidden="1" customWidth="1"/>
    <col min="12804" max="12805" width="20.7109375" style="8" customWidth="1"/>
    <col min="12806" max="12806" width="48.7109375" style="8" customWidth="1"/>
    <col min="12807" max="12807" width="20.7109375" style="8" customWidth="1"/>
    <col min="12808" max="12808" width="20.5703125" style="8" customWidth="1"/>
    <col min="12809" max="13057" width="11.42578125" style="8"/>
    <col min="13058" max="13058" width="47.7109375" style="8" customWidth="1"/>
    <col min="13059" max="13059" width="0" style="8" hidden="1" customWidth="1"/>
    <col min="13060" max="13061" width="20.7109375" style="8" customWidth="1"/>
    <col min="13062" max="13062" width="48.7109375" style="8" customWidth="1"/>
    <col min="13063" max="13063" width="20.7109375" style="8" customWidth="1"/>
    <col min="13064" max="13064" width="20.5703125" style="8" customWidth="1"/>
    <col min="13065" max="13313" width="11.42578125" style="8"/>
    <col min="13314" max="13314" width="47.7109375" style="8" customWidth="1"/>
    <col min="13315" max="13315" width="0" style="8" hidden="1" customWidth="1"/>
    <col min="13316" max="13317" width="20.7109375" style="8" customWidth="1"/>
    <col min="13318" max="13318" width="48.7109375" style="8" customWidth="1"/>
    <col min="13319" max="13319" width="20.7109375" style="8" customWidth="1"/>
    <col min="13320" max="13320" width="20.5703125" style="8" customWidth="1"/>
    <col min="13321" max="13569" width="11.42578125" style="8"/>
    <col min="13570" max="13570" width="47.7109375" style="8" customWidth="1"/>
    <col min="13571" max="13571" width="0" style="8" hidden="1" customWidth="1"/>
    <col min="13572" max="13573" width="20.7109375" style="8" customWidth="1"/>
    <col min="13574" max="13574" width="48.7109375" style="8" customWidth="1"/>
    <col min="13575" max="13575" width="20.7109375" style="8" customWidth="1"/>
    <col min="13576" max="13576" width="20.5703125" style="8" customWidth="1"/>
    <col min="13577" max="13825" width="11.42578125" style="8"/>
    <col min="13826" max="13826" width="47.7109375" style="8" customWidth="1"/>
    <col min="13827" max="13827" width="0" style="8" hidden="1" customWidth="1"/>
    <col min="13828" max="13829" width="20.7109375" style="8" customWidth="1"/>
    <col min="13830" max="13830" width="48.7109375" style="8" customWidth="1"/>
    <col min="13831" max="13831" width="20.7109375" style="8" customWidth="1"/>
    <col min="13832" max="13832" width="20.5703125" style="8" customWidth="1"/>
    <col min="13833" max="14081" width="11.42578125" style="8"/>
    <col min="14082" max="14082" width="47.7109375" style="8" customWidth="1"/>
    <col min="14083" max="14083" width="0" style="8" hidden="1" customWidth="1"/>
    <col min="14084" max="14085" width="20.7109375" style="8" customWidth="1"/>
    <col min="14086" max="14086" width="48.7109375" style="8" customWidth="1"/>
    <col min="14087" max="14087" width="20.7109375" style="8" customWidth="1"/>
    <col min="14088" max="14088" width="20.5703125" style="8" customWidth="1"/>
    <col min="14089" max="14337" width="11.42578125" style="8"/>
    <col min="14338" max="14338" width="47.7109375" style="8" customWidth="1"/>
    <col min="14339" max="14339" width="0" style="8" hidden="1" customWidth="1"/>
    <col min="14340" max="14341" width="20.7109375" style="8" customWidth="1"/>
    <col min="14342" max="14342" width="48.7109375" style="8" customWidth="1"/>
    <col min="14343" max="14343" width="20.7109375" style="8" customWidth="1"/>
    <col min="14344" max="14344" width="20.5703125" style="8" customWidth="1"/>
    <col min="14345" max="14593" width="11.42578125" style="8"/>
    <col min="14594" max="14594" width="47.7109375" style="8" customWidth="1"/>
    <col min="14595" max="14595" width="0" style="8" hidden="1" customWidth="1"/>
    <col min="14596" max="14597" width="20.7109375" style="8" customWidth="1"/>
    <col min="14598" max="14598" width="48.7109375" style="8" customWidth="1"/>
    <col min="14599" max="14599" width="20.7109375" style="8" customWidth="1"/>
    <col min="14600" max="14600" width="20.5703125" style="8" customWidth="1"/>
    <col min="14601" max="14849" width="11.42578125" style="8"/>
    <col min="14850" max="14850" width="47.7109375" style="8" customWidth="1"/>
    <col min="14851" max="14851" width="0" style="8" hidden="1" customWidth="1"/>
    <col min="14852" max="14853" width="20.7109375" style="8" customWidth="1"/>
    <col min="14854" max="14854" width="48.7109375" style="8" customWidth="1"/>
    <col min="14855" max="14855" width="20.7109375" style="8" customWidth="1"/>
    <col min="14856" max="14856" width="20.5703125" style="8" customWidth="1"/>
    <col min="14857" max="15105" width="11.42578125" style="8"/>
    <col min="15106" max="15106" width="47.7109375" style="8" customWidth="1"/>
    <col min="15107" max="15107" width="0" style="8" hidden="1" customWidth="1"/>
    <col min="15108" max="15109" width="20.7109375" style="8" customWidth="1"/>
    <col min="15110" max="15110" width="48.7109375" style="8" customWidth="1"/>
    <col min="15111" max="15111" width="20.7109375" style="8" customWidth="1"/>
    <col min="15112" max="15112" width="20.5703125" style="8" customWidth="1"/>
    <col min="15113" max="15361" width="11.42578125" style="8"/>
    <col min="15362" max="15362" width="47.7109375" style="8" customWidth="1"/>
    <col min="15363" max="15363" width="0" style="8" hidden="1" customWidth="1"/>
    <col min="15364" max="15365" width="20.7109375" style="8" customWidth="1"/>
    <col min="15366" max="15366" width="48.7109375" style="8" customWidth="1"/>
    <col min="15367" max="15367" width="20.7109375" style="8" customWidth="1"/>
    <col min="15368" max="15368" width="20.5703125" style="8" customWidth="1"/>
    <col min="15369" max="15617" width="11.42578125" style="8"/>
    <col min="15618" max="15618" width="47.7109375" style="8" customWidth="1"/>
    <col min="15619" max="15619" width="0" style="8" hidden="1" customWidth="1"/>
    <col min="15620" max="15621" width="20.7109375" style="8" customWidth="1"/>
    <col min="15622" max="15622" width="48.7109375" style="8" customWidth="1"/>
    <col min="15623" max="15623" width="20.7109375" style="8" customWidth="1"/>
    <col min="15624" max="15624" width="20.5703125" style="8" customWidth="1"/>
    <col min="15625" max="15873" width="11.42578125" style="8"/>
    <col min="15874" max="15874" width="47.7109375" style="8" customWidth="1"/>
    <col min="15875" max="15875" width="0" style="8" hidden="1" customWidth="1"/>
    <col min="15876" max="15877" width="20.7109375" style="8" customWidth="1"/>
    <col min="15878" max="15878" width="48.7109375" style="8" customWidth="1"/>
    <col min="15879" max="15879" width="20.7109375" style="8" customWidth="1"/>
    <col min="15880" max="15880" width="20.5703125" style="8" customWidth="1"/>
    <col min="15881" max="16129" width="11.42578125" style="8"/>
    <col min="16130" max="16130" width="47.7109375" style="8" customWidth="1"/>
    <col min="16131" max="16131" width="0" style="8" hidden="1" customWidth="1"/>
    <col min="16132" max="16133" width="20.7109375" style="8" customWidth="1"/>
    <col min="16134" max="16134" width="48.7109375" style="8" customWidth="1"/>
    <col min="16135" max="16135" width="20.7109375" style="8" customWidth="1"/>
    <col min="16136" max="16136" width="20.5703125" style="8" customWidth="1"/>
    <col min="16137" max="16384" width="11.42578125" style="8"/>
  </cols>
  <sheetData>
    <row r="1" spans="1:22" s="1" customFormat="1" x14ac:dyDescent="0.25">
      <c r="A1" s="1" t="s">
        <v>105</v>
      </c>
    </row>
    <row r="2" spans="1:22" s="1" customFormat="1" ht="18" customHeight="1" x14ac:dyDescent="0.25">
      <c r="B2" s="2"/>
      <c r="E2" s="3" t="s">
        <v>0</v>
      </c>
    </row>
    <row r="3" spans="1:22" s="1" customFormat="1" ht="18" customHeight="1" x14ac:dyDescent="0.25">
      <c r="B3" s="4"/>
    </row>
    <row r="4" spans="1:22" s="1" customFormat="1" ht="18" customHeight="1" x14ac:dyDescent="0.25">
      <c r="B4" s="4"/>
    </row>
    <row r="5" spans="1:22" s="1" customFormat="1" ht="18" customHeight="1" x14ac:dyDescent="0.25">
      <c r="B5" s="5" t="s">
        <v>1</v>
      </c>
      <c r="G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5.0999999999999996" customHeight="1" thickBot="1" x14ac:dyDescent="0.3">
      <c r="B6" s="9"/>
      <c r="C6" s="10"/>
      <c r="D6" s="10"/>
      <c r="F6" s="11"/>
      <c r="G6" s="9"/>
      <c r="H6" s="10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15.75" x14ac:dyDescent="0.25">
      <c r="B7" s="125" t="s">
        <v>2</v>
      </c>
      <c r="C7" s="12" t="s">
        <v>3</v>
      </c>
      <c r="D7" s="12" t="s">
        <v>4</v>
      </c>
      <c r="E7" s="13" t="s">
        <v>5</v>
      </c>
      <c r="F7" s="127" t="s">
        <v>6</v>
      </c>
      <c r="G7" s="12" t="s">
        <v>4</v>
      </c>
      <c r="H7" s="13" t="s">
        <v>5</v>
      </c>
    </row>
    <row r="8" spans="1:22" ht="16.5" thickBot="1" x14ac:dyDescent="0.3">
      <c r="B8" s="126"/>
      <c r="C8" s="14">
        <v>41274</v>
      </c>
      <c r="D8" s="14"/>
      <c r="E8" s="15" t="s">
        <v>7</v>
      </c>
      <c r="F8" s="126"/>
      <c r="G8" s="14"/>
      <c r="H8" s="16" t="s">
        <v>7</v>
      </c>
    </row>
    <row r="9" spans="1:22" ht="14.1" customHeight="1" thickTop="1" x14ac:dyDescent="0.25">
      <c r="B9" s="17"/>
      <c r="C9" s="18"/>
      <c r="D9" s="18"/>
      <c r="E9" s="19"/>
      <c r="F9" s="6"/>
      <c r="G9" s="18"/>
      <c r="H9" s="19"/>
    </row>
    <row r="10" spans="1:22" ht="14.1" customHeight="1" x14ac:dyDescent="0.25">
      <c r="B10" s="20" t="s">
        <v>8</v>
      </c>
      <c r="C10" s="21">
        <f>C11+C17+C21+C24+C31</f>
        <v>0</v>
      </c>
      <c r="D10" s="21">
        <f>D11+D17+D21+D24+D31</f>
        <v>371220511.20999998</v>
      </c>
      <c r="E10" s="22">
        <f>E11+E17+E21+E24+E31</f>
        <v>377868704.49999994</v>
      </c>
      <c r="F10" s="23" t="s">
        <v>9</v>
      </c>
      <c r="G10" s="21">
        <f>G11+G26+G31</f>
        <v>104813075.32000001</v>
      </c>
      <c r="H10" s="22">
        <f>H11+H26+H31</f>
        <v>83983974.429999977</v>
      </c>
    </row>
    <row r="11" spans="1:22" ht="14.1" customHeight="1" x14ac:dyDescent="0.25">
      <c r="B11" s="24" t="s">
        <v>10</v>
      </c>
      <c r="C11" s="25">
        <f>SUM(C12:C16)</f>
        <v>0</v>
      </c>
      <c r="D11" s="25">
        <f>SUM(D12:D16)</f>
        <v>50178.74</v>
      </c>
      <c r="E11" s="26">
        <f>SUM(E12:E16)</f>
        <v>24989.32</v>
      </c>
      <c r="F11" s="27" t="s">
        <v>11</v>
      </c>
      <c r="G11" s="25">
        <f>G12+G15+G16+G19+G22+G23+G24</f>
        <v>-31572293.890000004</v>
      </c>
      <c r="H11" s="26">
        <f>H12+H15+H16+H19+H22+H23+H24</f>
        <v>-52076895.309999995</v>
      </c>
    </row>
    <row r="12" spans="1:22" ht="14.1" customHeight="1" x14ac:dyDescent="0.25">
      <c r="B12" s="28" t="s">
        <v>12</v>
      </c>
      <c r="C12" s="25"/>
      <c r="D12" s="29"/>
      <c r="E12" s="30"/>
      <c r="F12" s="31" t="s">
        <v>13</v>
      </c>
      <c r="G12" s="25">
        <f>SUM(G13:G14)</f>
        <v>97311215.5</v>
      </c>
      <c r="H12" s="26">
        <f>SUM(H13:H14)</f>
        <v>97311215.5</v>
      </c>
    </row>
    <row r="13" spans="1:22" ht="14.1" customHeight="1" x14ac:dyDescent="0.25">
      <c r="B13" s="28" t="s">
        <v>14</v>
      </c>
      <c r="C13" s="25"/>
      <c r="D13" s="29"/>
      <c r="E13" s="30"/>
      <c r="F13" s="32" t="s">
        <v>15</v>
      </c>
      <c r="G13" s="29">
        <v>97311215.5</v>
      </c>
      <c r="H13" s="30">
        <v>97311215.5</v>
      </c>
    </row>
    <row r="14" spans="1:22" ht="14.1" customHeight="1" x14ac:dyDescent="0.25">
      <c r="B14" s="28" t="s">
        <v>16</v>
      </c>
      <c r="C14" s="25"/>
      <c r="D14" s="29"/>
      <c r="E14" s="30"/>
      <c r="F14" s="33" t="s">
        <v>17</v>
      </c>
      <c r="G14" s="29"/>
      <c r="H14" s="30"/>
    </row>
    <row r="15" spans="1:22" ht="14.1" customHeight="1" x14ac:dyDescent="0.25">
      <c r="B15" s="34" t="s">
        <v>18</v>
      </c>
      <c r="C15" s="25"/>
      <c r="D15" s="29">
        <v>50178.74</v>
      </c>
      <c r="E15" s="30">
        <v>24989.32</v>
      </c>
      <c r="F15" s="31" t="s">
        <v>19</v>
      </c>
      <c r="G15" s="29"/>
      <c r="H15" s="30"/>
    </row>
    <row r="16" spans="1:22" ht="14.1" customHeight="1" x14ac:dyDescent="0.25">
      <c r="B16" s="28" t="s">
        <v>20</v>
      </c>
      <c r="C16" s="25"/>
      <c r="D16" s="29"/>
      <c r="E16" s="30"/>
      <c r="F16" s="31" t="s">
        <v>21</v>
      </c>
      <c r="G16" s="25">
        <f>SUM(G17:G18)</f>
        <v>1097209.0900000001</v>
      </c>
      <c r="H16" s="26">
        <f>SUM(H17:H18)</f>
        <v>1097209.0900000001</v>
      </c>
    </row>
    <row r="17" spans="2:22" ht="14.1" customHeight="1" x14ac:dyDescent="0.25">
      <c r="B17" s="24" t="s">
        <v>22</v>
      </c>
      <c r="C17" s="25">
        <f>SUM(C18:C20)</f>
        <v>0</v>
      </c>
      <c r="D17" s="25">
        <f>SUM(D18:D20)</f>
        <v>52003626.25</v>
      </c>
      <c r="E17" s="26">
        <f>SUM(E18:E20)</f>
        <v>27349073</v>
      </c>
      <c r="F17" s="32" t="s">
        <v>23</v>
      </c>
      <c r="G17" s="29">
        <v>1096690.06</v>
      </c>
      <c r="H17" s="30">
        <v>1097209.0900000001</v>
      </c>
    </row>
    <row r="18" spans="2:22" ht="14.1" customHeight="1" x14ac:dyDescent="0.25">
      <c r="B18" s="28" t="s">
        <v>24</v>
      </c>
      <c r="C18" s="25"/>
      <c r="D18" s="29">
        <v>23217602.239999998</v>
      </c>
      <c r="E18" s="30">
        <v>23084417</v>
      </c>
      <c r="F18" s="35" t="s">
        <v>25</v>
      </c>
      <c r="G18" s="29">
        <v>519.03</v>
      </c>
      <c r="H18" s="30"/>
    </row>
    <row r="19" spans="2:22" ht="14.1" customHeight="1" x14ac:dyDescent="0.25">
      <c r="B19" s="28" t="s">
        <v>26</v>
      </c>
      <c r="C19" s="25"/>
      <c r="D19" s="29">
        <v>772837.51</v>
      </c>
      <c r="E19" s="30">
        <v>660358</v>
      </c>
      <c r="F19" s="31" t="s">
        <v>27</v>
      </c>
      <c r="G19" s="25">
        <f>SUM(G20:G21)</f>
        <v>-124482497.43000001</v>
      </c>
      <c r="H19" s="26">
        <f>SUM(H20:H21)</f>
        <v>-124482497</v>
      </c>
    </row>
    <row r="20" spans="2:22" ht="14.1" customHeight="1" x14ac:dyDescent="0.25">
      <c r="B20" s="28" t="s">
        <v>28</v>
      </c>
      <c r="C20" s="25"/>
      <c r="D20" s="29">
        <v>28013186.5</v>
      </c>
      <c r="E20" s="30">
        <v>3604298</v>
      </c>
      <c r="F20" s="35" t="s">
        <v>29</v>
      </c>
      <c r="G20" s="29"/>
      <c r="H20" s="30"/>
    </row>
    <row r="21" spans="2:22" ht="14.1" customHeight="1" x14ac:dyDescent="0.25">
      <c r="B21" s="36" t="s">
        <v>30</v>
      </c>
      <c r="C21" s="25">
        <f>SUM(C22:C23)</f>
        <v>0</v>
      </c>
      <c r="D21" s="25">
        <f>SUM(D22:D23)</f>
        <v>307182409.13</v>
      </c>
      <c r="E21" s="26">
        <f>SUM(E22:E23)</f>
        <v>334599644.79999995</v>
      </c>
      <c r="F21" s="33" t="s">
        <v>31</v>
      </c>
      <c r="G21" s="29">
        <v>-124482497.43000001</v>
      </c>
      <c r="H21" s="30">
        <v>-124482497</v>
      </c>
    </row>
    <row r="22" spans="2:22" ht="14.1" customHeight="1" x14ac:dyDescent="0.25">
      <c r="B22" s="28" t="s">
        <v>32</v>
      </c>
      <c r="C22" s="25"/>
      <c r="D22" s="29">
        <v>55094705.240000002</v>
      </c>
      <c r="E22" s="30">
        <f>55094705+8333551.41</f>
        <v>63428256.409999996</v>
      </c>
      <c r="F22" s="37" t="s">
        <v>33</v>
      </c>
      <c r="G22" s="29"/>
      <c r="H22" s="30"/>
    </row>
    <row r="23" spans="2:22" ht="14.1" customHeight="1" x14ac:dyDescent="0.25">
      <c r="B23" s="28" t="s">
        <v>34</v>
      </c>
      <c r="C23" s="25"/>
      <c r="D23" s="29">
        <v>252087703.88999999</v>
      </c>
      <c r="E23" s="30">
        <f>+D23+D20-E20-8333551+6016694*0.5</f>
        <v>271171388.38999999</v>
      </c>
      <c r="F23" s="31" t="s">
        <v>35</v>
      </c>
      <c r="G23" s="25">
        <f>[1]PyG!C82</f>
        <v>-5498221.0500000017</v>
      </c>
      <c r="H23" s="26">
        <f>[1]PyG!D82</f>
        <v>-26002822.899999999</v>
      </c>
    </row>
    <row r="24" spans="2:22" ht="14.1" customHeight="1" x14ac:dyDescent="0.25">
      <c r="B24" s="24" t="s">
        <v>36</v>
      </c>
      <c r="C24" s="25">
        <f>SUM(C25:C30)</f>
        <v>0</v>
      </c>
      <c r="D24" s="25">
        <f>SUM(D25:D30)</f>
        <v>11983954.709999999</v>
      </c>
      <c r="E24" s="26">
        <f>SUM(E25:E30)</f>
        <v>15894655</v>
      </c>
      <c r="F24" s="31" t="s">
        <v>37</v>
      </c>
      <c r="G24" s="29"/>
      <c r="H24" s="30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2:22" ht="14.1" customHeight="1" x14ac:dyDescent="0.25">
      <c r="B25" s="28" t="s">
        <v>38</v>
      </c>
      <c r="C25" s="25"/>
      <c r="D25" s="29"/>
      <c r="E25" s="30"/>
      <c r="F25" s="6"/>
      <c r="G25" s="25"/>
      <c r="H25" s="26"/>
    </row>
    <row r="26" spans="2:22" ht="14.1" customHeight="1" x14ac:dyDescent="0.25">
      <c r="B26" s="28" t="s">
        <v>39</v>
      </c>
      <c r="C26" s="25"/>
      <c r="D26" s="29">
        <v>11515517.529999999</v>
      </c>
      <c r="E26" s="30">
        <v>15398425</v>
      </c>
      <c r="F26" s="27" t="s">
        <v>40</v>
      </c>
      <c r="G26" s="25">
        <f>SUM(G27:G29)</f>
        <v>-113783.53</v>
      </c>
      <c r="H26" s="26">
        <f>SUM(H27:H29)</f>
        <v>-113784</v>
      </c>
    </row>
    <row r="27" spans="2:22" ht="14.1" customHeight="1" x14ac:dyDescent="0.25">
      <c r="B27" s="28" t="s">
        <v>41</v>
      </c>
      <c r="C27" s="25"/>
      <c r="D27" s="29"/>
      <c r="E27" s="30"/>
      <c r="F27" s="37" t="s">
        <v>42</v>
      </c>
      <c r="G27" s="29"/>
      <c r="H27" s="30"/>
    </row>
    <row r="28" spans="2:22" ht="14.1" customHeight="1" x14ac:dyDescent="0.25">
      <c r="B28" s="28" t="s">
        <v>43</v>
      </c>
      <c r="C28" s="25"/>
      <c r="D28" s="29">
        <v>136892.5</v>
      </c>
      <c r="E28" s="30">
        <v>136893</v>
      </c>
      <c r="F28" s="37" t="s">
        <v>44</v>
      </c>
      <c r="G28" s="29">
        <v>-113783.53</v>
      </c>
      <c r="H28" s="30">
        <v>-113784</v>
      </c>
    </row>
    <row r="29" spans="2:22" ht="14.1" customHeight="1" x14ac:dyDescent="0.25">
      <c r="B29" s="28" t="s">
        <v>45</v>
      </c>
      <c r="C29" s="25"/>
      <c r="D29" s="29"/>
      <c r="E29" s="30"/>
      <c r="F29" s="31" t="s">
        <v>46</v>
      </c>
      <c r="G29" s="29"/>
      <c r="H29" s="30"/>
    </row>
    <row r="30" spans="2:22" ht="14.1" customHeight="1" x14ac:dyDescent="0.25">
      <c r="B30" s="28" t="s">
        <v>47</v>
      </c>
      <c r="C30" s="25"/>
      <c r="D30" s="29">
        <v>331544.68</v>
      </c>
      <c r="E30" s="30">
        <v>359337</v>
      </c>
      <c r="F30" s="6"/>
      <c r="G30" s="25"/>
      <c r="H30" s="26"/>
    </row>
    <row r="31" spans="2:22" ht="14.1" customHeight="1" x14ac:dyDescent="0.25">
      <c r="B31" s="24" t="s">
        <v>48</v>
      </c>
      <c r="C31" s="25"/>
      <c r="D31" s="29">
        <v>342.38</v>
      </c>
      <c r="E31" s="30">
        <v>342.38</v>
      </c>
      <c r="F31" s="27" t="s">
        <v>49</v>
      </c>
      <c r="G31" s="25">
        <f>SUM(G32:G34)</f>
        <v>136499152.74000001</v>
      </c>
      <c r="H31" s="26">
        <f>SUM(H32:H34)</f>
        <v>136174653.73999998</v>
      </c>
    </row>
    <row r="32" spans="2:22" ht="14.1" customHeight="1" x14ac:dyDescent="0.25">
      <c r="B32" s="39"/>
      <c r="C32" s="25"/>
      <c r="D32" s="25"/>
      <c r="E32" s="26"/>
      <c r="F32" s="37" t="s">
        <v>50</v>
      </c>
      <c r="G32" s="29">
        <f>134370202.01-5838.26</f>
        <v>134364363.75</v>
      </c>
      <c r="H32" s="30">
        <f>136180492-H33-5838.26</f>
        <v>134113673.83999999</v>
      </c>
    </row>
    <row r="33" spans="2:8" ht="14.1" customHeight="1" x14ac:dyDescent="0.25">
      <c r="B33" s="20" t="s">
        <v>51</v>
      </c>
      <c r="C33" s="21">
        <f>C34+C35+C42+C50+C57+C58</f>
        <v>575101836.73000002</v>
      </c>
      <c r="D33" s="21">
        <f>D34+D35+D42+D50+D57+D58</f>
        <v>616159479.70000005</v>
      </c>
      <c r="E33" s="22">
        <f>E34+E35+E42+E50+E57+E58</f>
        <v>543378817</v>
      </c>
      <c r="F33" s="37" t="s">
        <v>52</v>
      </c>
      <c r="G33" s="29">
        <v>2134788.9900000002</v>
      </c>
      <c r="H33" s="30">
        <v>2060979.9</v>
      </c>
    </row>
    <row r="34" spans="2:8" ht="14.1" customHeight="1" x14ac:dyDescent="0.25">
      <c r="B34" s="24" t="s">
        <v>53</v>
      </c>
      <c r="C34" s="25"/>
      <c r="D34" s="29"/>
      <c r="E34" s="30"/>
      <c r="F34" s="31" t="s">
        <v>54</v>
      </c>
      <c r="G34" s="29"/>
      <c r="H34" s="30"/>
    </row>
    <row r="35" spans="2:8" ht="14.1" customHeight="1" x14ac:dyDescent="0.25">
      <c r="B35" s="40" t="s">
        <v>55</v>
      </c>
      <c r="C35" s="25">
        <f>SUM(C36:C41)</f>
        <v>575101836.73000002</v>
      </c>
      <c r="D35" s="25">
        <f>SUM(D36:D41)</f>
        <v>580481681.96000004</v>
      </c>
      <c r="E35" s="26">
        <f>SUM(E36:E41)</f>
        <v>525359660</v>
      </c>
      <c r="F35" s="10"/>
      <c r="G35" s="41"/>
      <c r="H35" s="42"/>
    </row>
    <row r="36" spans="2:8" ht="14.1" customHeight="1" x14ac:dyDescent="0.25">
      <c r="B36" s="28" t="s">
        <v>56</v>
      </c>
      <c r="C36" s="25"/>
      <c r="D36" s="29"/>
      <c r="E36" s="30"/>
      <c r="F36" s="23" t="s">
        <v>57</v>
      </c>
      <c r="G36" s="21">
        <f>G37+G42+G47+G48+G49</f>
        <v>506916556.09000003</v>
      </c>
      <c r="H36" s="22">
        <f>H37+H42+H47+H48+H49</f>
        <v>560410094.00999999</v>
      </c>
    </row>
    <row r="37" spans="2:8" ht="14.1" customHeight="1" x14ac:dyDescent="0.25">
      <c r="B37" s="28" t="s">
        <v>58</v>
      </c>
      <c r="C37" s="25">
        <v>357495602.81</v>
      </c>
      <c r="D37" s="29">
        <v>364864084.18000001</v>
      </c>
      <c r="E37" s="30">
        <f>347191340-6500000-28939840-5039395-3790682</f>
        <v>302921423</v>
      </c>
      <c r="F37" s="31" t="s">
        <v>59</v>
      </c>
      <c r="G37" s="25">
        <f>SUM(G38:G41)</f>
        <v>11826694.6</v>
      </c>
      <c r="H37" s="26">
        <f>SUM(H38:H41)</f>
        <v>13549149</v>
      </c>
    </row>
    <row r="38" spans="2:8" ht="14.1" customHeight="1" x14ac:dyDescent="0.25">
      <c r="B38" s="28" t="s">
        <v>60</v>
      </c>
      <c r="C38" s="25">
        <f>42491926.57+62224858.43</f>
        <v>104716785</v>
      </c>
      <c r="D38" s="29">
        <v>99223787.109999999</v>
      </c>
      <c r="E38" s="30">
        <v>11896377</v>
      </c>
      <c r="F38" s="32" t="s">
        <v>61</v>
      </c>
      <c r="G38" s="29">
        <v>19760.400000000001</v>
      </c>
      <c r="H38" s="30">
        <v>19760</v>
      </c>
    </row>
    <row r="39" spans="2:8" ht="14.1" customHeight="1" x14ac:dyDescent="0.25">
      <c r="B39" s="28" t="s">
        <v>62</v>
      </c>
      <c r="C39" s="25">
        <v>112889448.92</v>
      </c>
      <c r="D39" s="29">
        <v>116393810.67</v>
      </c>
      <c r="E39" s="30">
        <f>99223787+116393811+28939840-8842667-30173910-13838167-5168607-9399471+33407244</f>
        <v>210541860</v>
      </c>
      <c r="F39" s="32" t="s">
        <v>63</v>
      </c>
      <c r="G39" s="29"/>
      <c r="H39" s="30"/>
    </row>
    <row r="40" spans="2:8" ht="14.1" customHeight="1" x14ac:dyDescent="0.25">
      <c r="B40" s="28" t="s">
        <v>64</v>
      </c>
      <c r="C40" s="25"/>
      <c r="D40" s="29"/>
      <c r="E40" s="30"/>
      <c r="F40" s="43" t="s">
        <v>65</v>
      </c>
      <c r="G40" s="29"/>
      <c r="H40" s="30"/>
    </row>
    <row r="41" spans="2:8" ht="14.1" customHeight="1" x14ac:dyDescent="0.25">
      <c r="B41" s="28" t="s">
        <v>66</v>
      </c>
      <c r="C41" s="25"/>
      <c r="D41" s="29"/>
      <c r="E41" s="30"/>
      <c r="F41" s="32" t="s">
        <v>67</v>
      </c>
      <c r="G41" s="29">
        <v>11806934.199999999</v>
      </c>
      <c r="H41" s="30">
        <v>13529389</v>
      </c>
    </row>
    <row r="42" spans="2:8" ht="14.1" customHeight="1" x14ac:dyDescent="0.25">
      <c r="B42" s="40" t="s">
        <v>68</v>
      </c>
      <c r="C42" s="25">
        <f>SUM(C43:C49)</f>
        <v>0</v>
      </c>
      <c r="D42" s="25">
        <f>SUM(D43:D49)</f>
        <v>18902895.68</v>
      </c>
      <c r="E42" s="26">
        <f>SUM(E43:E49)</f>
        <v>12394690</v>
      </c>
      <c r="F42" s="44" t="s">
        <v>69</v>
      </c>
      <c r="G42" s="25">
        <f>SUM(G43:G46)</f>
        <v>467484503.99000001</v>
      </c>
      <c r="H42" s="26">
        <f>SUM(H43:H46)</f>
        <v>519255587.5</v>
      </c>
    </row>
    <row r="43" spans="2:8" ht="14.1" customHeight="1" x14ac:dyDescent="0.25">
      <c r="B43" s="45" t="s">
        <v>70</v>
      </c>
      <c r="C43" s="25"/>
      <c r="D43" s="29">
        <v>6951920.2400000002</v>
      </c>
      <c r="E43" s="30">
        <v>5800000</v>
      </c>
      <c r="F43" s="33" t="s">
        <v>71</v>
      </c>
      <c r="G43" s="29">
        <v>465929576.93000001</v>
      </c>
      <c r="H43" s="30">
        <f>515013296-1500000+5000000</f>
        <v>518513296</v>
      </c>
    </row>
    <row r="44" spans="2:8" ht="14.1" customHeight="1" x14ac:dyDescent="0.25">
      <c r="B44" s="45" t="s">
        <v>72</v>
      </c>
      <c r="C44" s="25"/>
      <c r="D44" s="29">
        <v>81932.25</v>
      </c>
      <c r="E44" s="30">
        <v>100000</v>
      </c>
      <c r="F44" s="33" t="s">
        <v>73</v>
      </c>
      <c r="G44" s="29"/>
      <c r="H44" s="30"/>
    </row>
    <row r="45" spans="2:8" ht="14.1" customHeight="1" x14ac:dyDescent="0.25">
      <c r="B45" s="45" t="s">
        <v>74</v>
      </c>
      <c r="C45" s="25"/>
      <c r="D45" s="29">
        <v>7327706.5999999996</v>
      </c>
      <c r="E45" s="30">
        <f>6179690-3000000</f>
        <v>3179690</v>
      </c>
      <c r="F45" s="33" t="s">
        <v>75</v>
      </c>
      <c r="G45" s="29">
        <v>114125.91</v>
      </c>
      <c r="H45" s="30">
        <v>114126</v>
      </c>
    </row>
    <row r="46" spans="2:8" ht="14.1" customHeight="1" x14ac:dyDescent="0.25">
      <c r="B46" s="28" t="s">
        <v>76</v>
      </c>
      <c r="C46" s="25"/>
      <c r="D46" s="29">
        <v>100561.71</v>
      </c>
      <c r="E46" s="30">
        <v>15000</v>
      </c>
      <c r="F46" s="33" t="s">
        <v>77</v>
      </c>
      <c r="G46" s="29">
        <v>1440801.15</v>
      </c>
      <c r="H46" s="30">
        <v>628165.5</v>
      </c>
    </row>
    <row r="47" spans="2:8" ht="14.1" customHeight="1" x14ac:dyDescent="0.25">
      <c r="B47" s="28" t="s">
        <v>78</v>
      </c>
      <c r="C47" s="25"/>
      <c r="D47" s="29"/>
      <c r="E47" s="30"/>
      <c r="F47" s="31" t="s">
        <v>79</v>
      </c>
      <c r="G47" s="29">
        <v>27605357.5</v>
      </c>
      <c r="H47" s="30">
        <v>27605357.510000002</v>
      </c>
    </row>
    <row r="48" spans="2:8" ht="14.1" customHeight="1" x14ac:dyDescent="0.25">
      <c r="B48" s="28" t="s">
        <v>80</v>
      </c>
      <c r="C48" s="25"/>
      <c r="D48" s="29">
        <v>4440774.88</v>
      </c>
      <c r="E48" s="30">
        <v>3300000</v>
      </c>
      <c r="F48" s="31" t="s">
        <v>81</v>
      </c>
      <c r="G48" s="29"/>
      <c r="H48" s="30"/>
    </row>
    <row r="49" spans="2:8" ht="14.1" customHeight="1" x14ac:dyDescent="0.25">
      <c r="B49" s="46" t="s">
        <v>82</v>
      </c>
      <c r="C49" s="25"/>
      <c r="D49" s="29"/>
      <c r="E49" s="30"/>
      <c r="F49" s="31" t="s">
        <v>83</v>
      </c>
      <c r="G49" s="29"/>
      <c r="H49" s="30"/>
    </row>
    <row r="50" spans="2:8" ht="14.1" customHeight="1" x14ac:dyDescent="0.25">
      <c r="B50" s="40" t="s">
        <v>84</v>
      </c>
      <c r="C50" s="25">
        <f>SUM(C51:C56)</f>
        <v>0</v>
      </c>
      <c r="D50" s="25">
        <f>SUM(D51:D56)</f>
        <v>6945730.4800000004</v>
      </c>
      <c r="E50" s="26">
        <f>SUM(E51:E56)</f>
        <v>150000</v>
      </c>
      <c r="F50" s="47"/>
      <c r="G50" s="25"/>
      <c r="H50" s="26"/>
    </row>
    <row r="51" spans="2:8" ht="14.1" customHeight="1" x14ac:dyDescent="0.25">
      <c r="B51" s="28" t="s">
        <v>38</v>
      </c>
      <c r="C51" s="25"/>
      <c r="D51" s="29"/>
      <c r="E51" s="30"/>
      <c r="F51" s="2" t="s">
        <v>85</v>
      </c>
      <c r="G51" s="21">
        <f>G52+G53+G54+G59+G60+G68</f>
        <v>375650359.5</v>
      </c>
      <c r="H51" s="22">
        <f>H52+H53+H54+H59+H60+H68</f>
        <v>276853453.84000003</v>
      </c>
    </row>
    <row r="52" spans="2:8" ht="14.1" customHeight="1" x14ac:dyDescent="0.25">
      <c r="B52" s="28" t="s">
        <v>39</v>
      </c>
      <c r="C52" s="25"/>
      <c r="D52" s="29"/>
      <c r="E52" s="30"/>
      <c r="F52" s="31" t="s">
        <v>86</v>
      </c>
      <c r="G52" s="29"/>
      <c r="H52" s="30"/>
    </row>
    <row r="53" spans="2:8" ht="14.1" customHeight="1" x14ac:dyDescent="0.25">
      <c r="B53" s="28" t="s">
        <v>41</v>
      </c>
      <c r="C53" s="25"/>
      <c r="D53" s="29"/>
      <c r="E53" s="30"/>
      <c r="F53" s="31" t="s">
        <v>87</v>
      </c>
      <c r="G53" s="29">
        <v>3034047.92</v>
      </c>
      <c r="H53" s="30">
        <v>3504048</v>
      </c>
    </row>
    <row r="54" spans="2:8" ht="14.1" customHeight="1" x14ac:dyDescent="0.25">
      <c r="B54" s="28" t="s">
        <v>43</v>
      </c>
      <c r="C54" s="25"/>
      <c r="D54" s="29"/>
      <c r="E54" s="30"/>
      <c r="F54" s="31" t="s">
        <v>88</v>
      </c>
      <c r="G54" s="25">
        <f>SUM(G55:G58)</f>
        <v>160393397.65000001</v>
      </c>
      <c r="H54" s="26">
        <f>SUM(H55:H58)</f>
        <v>78448031</v>
      </c>
    </row>
    <row r="55" spans="2:8" ht="14.1" customHeight="1" x14ac:dyDescent="0.25">
      <c r="B55" s="28" t="s">
        <v>45</v>
      </c>
      <c r="C55" s="25"/>
      <c r="D55" s="29">
        <v>6945730.4800000004</v>
      </c>
      <c r="E55" s="30">
        <v>150000</v>
      </c>
      <c r="F55" s="33" t="s">
        <v>71</v>
      </c>
      <c r="G55" s="29">
        <v>158217257.49000001</v>
      </c>
      <c r="H55" s="30">
        <f>77665504</f>
        <v>77665504</v>
      </c>
    </row>
    <row r="56" spans="2:8" ht="14.1" customHeight="1" x14ac:dyDescent="0.25">
      <c r="B56" s="28" t="s">
        <v>47</v>
      </c>
      <c r="C56" s="25"/>
      <c r="D56" s="29"/>
      <c r="E56" s="30">
        <v>0</v>
      </c>
      <c r="F56" s="33" t="s">
        <v>73</v>
      </c>
      <c r="G56" s="29"/>
      <c r="H56" s="30"/>
    </row>
    <row r="57" spans="2:8" ht="14.1" customHeight="1" x14ac:dyDescent="0.25">
      <c r="B57" s="48" t="s">
        <v>89</v>
      </c>
      <c r="C57" s="25"/>
      <c r="D57" s="29"/>
      <c r="E57" s="30"/>
      <c r="F57" s="33" t="s">
        <v>75</v>
      </c>
      <c r="G57" s="29"/>
      <c r="H57" s="30"/>
    </row>
    <row r="58" spans="2:8" ht="14.1" customHeight="1" x14ac:dyDescent="0.25">
      <c r="B58" s="48" t="s">
        <v>90</v>
      </c>
      <c r="C58" s="25">
        <f>SUM(C59:C60)</f>
        <v>0</v>
      </c>
      <c r="D58" s="25">
        <f>SUM(D59:D60)</f>
        <v>9829171.5800000001</v>
      </c>
      <c r="E58" s="26">
        <f>SUM(E59:E60)</f>
        <v>5474467</v>
      </c>
      <c r="F58" s="33" t="s">
        <v>77</v>
      </c>
      <c r="G58" s="29">
        <v>2176140.16</v>
      </c>
      <c r="H58" s="30">
        <v>782527</v>
      </c>
    </row>
    <row r="59" spans="2:8" ht="14.1" customHeight="1" x14ac:dyDescent="0.25">
      <c r="B59" s="46" t="s">
        <v>91</v>
      </c>
      <c r="C59" s="25"/>
      <c r="D59" s="29">
        <v>9829171.5800000001</v>
      </c>
      <c r="E59" s="30">
        <v>5474467</v>
      </c>
      <c r="F59" s="31" t="s">
        <v>92</v>
      </c>
      <c r="G59" s="29">
        <v>1377739.07</v>
      </c>
      <c r="H59" s="30">
        <v>135000</v>
      </c>
    </row>
    <row r="60" spans="2:8" ht="14.1" customHeight="1" x14ac:dyDescent="0.25">
      <c r="B60" s="46" t="s">
        <v>93</v>
      </c>
      <c r="C60" s="25"/>
      <c r="D60" s="29"/>
      <c r="E60" s="30"/>
      <c r="F60" s="31" t="s">
        <v>94</v>
      </c>
      <c r="G60" s="25">
        <f>SUM(G61:G67)</f>
        <v>210845174.85999998</v>
      </c>
      <c r="H60" s="26">
        <f>SUM(H61:H67)</f>
        <v>194766374.84</v>
      </c>
    </row>
    <row r="61" spans="2:8" ht="14.1" customHeight="1" x14ac:dyDescent="0.25">
      <c r="B61" s="49"/>
      <c r="C61" s="50"/>
      <c r="D61" s="50"/>
      <c r="E61" s="51"/>
      <c r="F61" s="32" t="s">
        <v>95</v>
      </c>
      <c r="G61" s="29">
        <v>87407907.349999994</v>
      </c>
      <c r="H61" s="30">
        <f>80760328+7800000-1159833-290210</f>
        <v>87110285</v>
      </c>
    </row>
    <row r="62" spans="2:8" ht="14.1" customHeight="1" x14ac:dyDescent="0.25">
      <c r="B62" s="49"/>
      <c r="C62" s="52"/>
      <c r="D62" s="52"/>
      <c r="E62" s="53"/>
      <c r="F62" s="32" t="s">
        <v>96</v>
      </c>
      <c r="G62" s="29">
        <v>13910040.65</v>
      </c>
      <c r="H62" s="30">
        <v>13910041</v>
      </c>
    </row>
    <row r="63" spans="2:8" ht="14.1" customHeight="1" x14ac:dyDescent="0.25">
      <c r="B63" s="49"/>
      <c r="C63" s="52"/>
      <c r="D63" s="52"/>
      <c r="E63" s="53"/>
      <c r="F63" s="32" t="s">
        <v>97</v>
      </c>
      <c r="G63" s="29">
        <f>94971959.42+5838.26</f>
        <v>94977797.680000007</v>
      </c>
      <c r="H63" s="30">
        <f>65000000.11+10000722-2390486+5838.26</f>
        <v>72616074.370000005</v>
      </c>
    </row>
    <row r="64" spans="2:8" ht="14.1" customHeight="1" x14ac:dyDescent="0.25">
      <c r="B64" s="49"/>
      <c r="C64" s="52"/>
      <c r="D64" s="52"/>
      <c r="E64" s="53"/>
      <c r="F64" s="32" t="s">
        <v>98</v>
      </c>
      <c r="G64" s="29">
        <v>1189583.1399999999</v>
      </c>
      <c r="H64" s="30">
        <v>500000</v>
      </c>
    </row>
    <row r="65" spans="2:8" ht="14.1" customHeight="1" x14ac:dyDescent="0.25">
      <c r="B65" s="49"/>
      <c r="C65" s="52"/>
      <c r="D65" s="52"/>
      <c r="E65" s="53"/>
      <c r="F65" s="32" t="s">
        <v>99</v>
      </c>
      <c r="G65" s="29"/>
      <c r="H65" s="30"/>
    </row>
    <row r="66" spans="2:8" ht="14.1" customHeight="1" x14ac:dyDescent="0.25">
      <c r="B66" s="49"/>
      <c r="C66" s="52"/>
      <c r="D66" s="52"/>
      <c r="E66" s="53"/>
      <c r="F66" s="32" t="s">
        <v>100</v>
      </c>
      <c r="G66" s="29">
        <v>6973080.0300000003</v>
      </c>
      <c r="H66" s="30">
        <v>8103373.4699999997</v>
      </c>
    </row>
    <row r="67" spans="2:8" ht="14.1" customHeight="1" x14ac:dyDescent="0.25">
      <c r="B67" s="49"/>
      <c r="C67" s="52"/>
      <c r="D67" s="52"/>
      <c r="E67" s="53"/>
      <c r="F67" s="32" t="s">
        <v>101</v>
      </c>
      <c r="G67" s="29">
        <v>6386766.0099999998</v>
      </c>
      <c r="H67" s="30">
        <f>10000000+2526601</f>
        <v>12526601</v>
      </c>
    </row>
    <row r="68" spans="2:8" ht="14.1" customHeight="1" x14ac:dyDescent="0.25">
      <c r="B68" s="49"/>
      <c r="C68" s="52"/>
      <c r="D68" s="52"/>
      <c r="E68" s="53"/>
      <c r="F68" s="31" t="s">
        <v>102</v>
      </c>
      <c r="G68" s="29"/>
      <c r="H68" s="30"/>
    </row>
    <row r="69" spans="2:8" ht="14.1" customHeight="1" thickBot="1" x14ac:dyDescent="0.3">
      <c r="B69" s="49"/>
      <c r="C69" s="52"/>
      <c r="D69" s="52"/>
      <c r="E69" s="53"/>
      <c r="F69" s="10"/>
      <c r="G69" s="54"/>
      <c r="H69" s="55"/>
    </row>
    <row r="70" spans="2:8" ht="16.5" thickBot="1" x14ac:dyDescent="0.3">
      <c r="B70" s="56" t="s">
        <v>103</v>
      </c>
      <c r="C70" s="57">
        <f>C10+C33</f>
        <v>575101836.73000002</v>
      </c>
      <c r="D70" s="57">
        <f>D10+D33</f>
        <v>987379990.91000009</v>
      </c>
      <c r="E70" s="57">
        <f>E10+E33</f>
        <v>921247521.5</v>
      </c>
      <c r="F70" s="58" t="s">
        <v>104</v>
      </c>
      <c r="G70" s="57">
        <f>G10+G36+G51</f>
        <v>987379990.91000009</v>
      </c>
      <c r="H70" s="57">
        <f>H10+H36+H51</f>
        <v>921247522.27999997</v>
      </c>
    </row>
    <row r="71" spans="2:8" x14ac:dyDescent="0.25">
      <c r="B71" s="59"/>
      <c r="C71" s="59"/>
      <c r="D71" s="59"/>
      <c r="E71" s="59"/>
      <c r="F71" s="59"/>
      <c r="G71" s="60"/>
      <c r="H71" s="60"/>
    </row>
  </sheetData>
  <mergeCells count="2">
    <mergeCell ref="B7:B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8"/>
  <sheetViews>
    <sheetView tabSelected="1" topLeftCell="A28" workbookViewId="0">
      <selection activeCell="I54" sqref="I54"/>
    </sheetView>
  </sheetViews>
  <sheetFormatPr baseColWidth="10" defaultRowHeight="15" x14ac:dyDescent="0.25"/>
  <cols>
    <col min="1" max="1" width="20.7109375" style="1" customWidth="1"/>
    <col min="2" max="2" width="53.7109375" style="1" customWidth="1"/>
    <col min="3" max="4" width="20.7109375" style="1" customWidth="1"/>
    <col min="5" max="8" width="11.42578125" style="1"/>
    <col min="9" max="12" width="20.7109375" style="1" customWidth="1"/>
    <col min="13" max="256" width="11.42578125" style="1"/>
    <col min="257" max="257" width="20.7109375" style="1" customWidth="1"/>
    <col min="258" max="258" width="53.7109375" style="1" customWidth="1"/>
    <col min="259" max="260" width="20.7109375" style="1" customWidth="1"/>
    <col min="261" max="264" width="11.42578125" style="1"/>
    <col min="265" max="268" width="20.7109375" style="1" customWidth="1"/>
    <col min="269" max="512" width="11.42578125" style="1"/>
    <col min="513" max="513" width="20.7109375" style="1" customWidth="1"/>
    <col min="514" max="514" width="53.7109375" style="1" customWidth="1"/>
    <col min="515" max="516" width="20.7109375" style="1" customWidth="1"/>
    <col min="517" max="520" width="11.42578125" style="1"/>
    <col min="521" max="524" width="20.7109375" style="1" customWidth="1"/>
    <col min="525" max="768" width="11.42578125" style="1"/>
    <col min="769" max="769" width="20.7109375" style="1" customWidth="1"/>
    <col min="770" max="770" width="53.7109375" style="1" customWidth="1"/>
    <col min="771" max="772" width="20.7109375" style="1" customWidth="1"/>
    <col min="773" max="776" width="11.42578125" style="1"/>
    <col min="777" max="780" width="20.7109375" style="1" customWidth="1"/>
    <col min="781" max="1024" width="11.42578125" style="1"/>
    <col min="1025" max="1025" width="20.7109375" style="1" customWidth="1"/>
    <col min="1026" max="1026" width="53.7109375" style="1" customWidth="1"/>
    <col min="1027" max="1028" width="20.7109375" style="1" customWidth="1"/>
    <col min="1029" max="1032" width="11.42578125" style="1"/>
    <col min="1033" max="1036" width="20.7109375" style="1" customWidth="1"/>
    <col min="1037" max="1280" width="11.42578125" style="1"/>
    <col min="1281" max="1281" width="20.7109375" style="1" customWidth="1"/>
    <col min="1282" max="1282" width="53.7109375" style="1" customWidth="1"/>
    <col min="1283" max="1284" width="20.7109375" style="1" customWidth="1"/>
    <col min="1285" max="1288" width="11.42578125" style="1"/>
    <col min="1289" max="1292" width="20.7109375" style="1" customWidth="1"/>
    <col min="1293" max="1536" width="11.42578125" style="1"/>
    <col min="1537" max="1537" width="20.7109375" style="1" customWidth="1"/>
    <col min="1538" max="1538" width="53.7109375" style="1" customWidth="1"/>
    <col min="1539" max="1540" width="20.7109375" style="1" customWidth="1"/>
    <col min="1541" max="1544" width="11.42578125" style="1"/>
    <col min="1545" max="1548" width="20.7109375" style="1" customWidth="1"/>
    <col min="1549" max="1792" width="11.42578125" style="1"/>
    <col min="1793" max="1793" width="20.7109375" style="1" customWidth="1"/>
    <col min="1794" max="1794" width="53.7109375" style="1" customWidth="1"/>
    <col min="1795" max="1796" width="20.7109375" style="1" customWidth="1"/>
    <col min="1797" max="1800" width="11.42578125" style="1"/>
    <col min="1801" max="1804" width="20.7109375" style="1" customWidth="1"/>
    <col min="1805" max="2048" width="11.42578125" style="1"/>
    <col min="2049" max="2049" width="20.7109375" style="1" customWidth="1"/>
    <col min="2050" max="2050" width="53.7109375" style="1" customWidth="1"/>
    <col min="2051" max="2052" width="20.7109375" style="1" customWidth="1"/>
    <col min="2053" max="2056" width="11.42578125" style="1"/>
    <col min="2057" max="2060" width="20.7109375" style="1" customWidth="1"/>
    <col min="2061" max="2304" width="11.42578125" style="1"/>
    <col min="2305" max="2305" width="20.7109375" style="1" customWidth="1"/>
    <col min="2306" max="2306" width="53.7109375" style="1" customWidth="1"/>
    <col min="2307" max="2308" width="20.7109375" style="1" customWidth="1"/>
    <col min="2309" max="2312" width="11.42578125" style="1"/>
    <col min="2313" max="2316" width="20.7109375" style="1" customWidth="1"/>
    <col min="2317" max="2560" width="11.42578125" style="1"/>
    <col min="2561" max="2561" width="20.7109375" style="1" customWidth="1"/>
    <col min="2562" max="2562" width="53.7109375" style="1" customWidth="1"/>
    <col min="2563" max="2564" width="20.7109375" style="1" customWidth="1"/>
    <col min="2565" max="2568" width="11.42578125" style="1"/>
    <col min="2569" max="2572" width="20.7109375" style="1" customWidth="1"/>
    <col min="2573" max="2816" width="11.42578125" style="1"/>
    <col min="2817" max="2817" width="20.7109375" style="1" customWidth="1"/>
    <col min="2818" max="2818" width="53.7109375" style="1" customWidth="1"/>
    <col min="2819" max="2820" width="20.7109375" style="1" customWidth="1"/>
    <col min="2821" max="2824" width="11.42578125" style="1"/>
    <col min="2825" max="2828" width="20.7109375" style="1" customWidth="1"/>
    <col min="2829" max="3072" width="11.42578125" style="1"/>
    <col min="3073" max="3073" width="20.7109375" style="1" customWidth="1"/>
    <col min="3074" max="3074" width="53.7109375" style="1" customWidth="1"/>
    <col min="3075" max="3076" width="20.7109375" style="1" customWidth="1"/>
    <col min="3077" max="3080" width="11.42578125" style="1"/>
    <col min="3081" max="3084" width="20.7109375" style="1" customWidth="1"/>
    <col min="3085" max="3328" width="11.42578125" style="1"/>
    <col min="3329" max="3329" width="20.7109375" style="1" customWidth="1"/>
    <col min="3330" max="3330" width="53.7109375" style="1" customWidth="1"/>
    <col min="3331" max="3332" width="20.7109375" style="1" customWidth="1"/>
    <col min="3333" max="3336" width="11.42578125" style="1"/>
    <col min="3337" max="3340" width="20.7109375" style="1" customWidth="1"/>
    <col min="3341" max="3584" width="11.42578125" style="1"/>
    <col min="3585" max="3585" width="20.7109375" style="1" customWidth="1"/>
    <col min="3586" max="3586" width="53.7109375" style="1" customWidth="1"/>
    <col min="3587" max="3588" width="20.7109375" style="1" customWidth="1"/>
    <col min="3589" max="3592" width="11.42578125" style="1"/>
    <col min="3593" max="3596" width="20.7109375" style="1" customWidth="1"/>
    <col min="3597" max="3840" width="11.42578125" style="1"/>
    <col min="3841" max="3841" width="20.7109375" style="1" customWidth="1"/>
    <col min="3842" max="3842" width="53.7109375" style="1" customWidth="1"/>
    <col min="3843" max="3844" width="20.7109375" style="1" customWidth="1"/>
    <col min="3845" max="3848" width="11.42578125" style="1"/>
    <col min="3849" max="3852" width="20.7109375" style="1" customWidth="1"/>
    <col min="3853" max="4096" width="11.42578125" style="1"/>
    <col min="4097" max="4097" width="20.7109375" style="1" customWidth="1"/>
    <col min="4098" max="4098" width="53.7109375" style="1" customWidth="1"/>
    <col min="4099" max="4100" width="20.7109375" style="1" customWidth="1"/>
    <col min="4101" max="4104" width="11.42578125" style="1"/>
    <col min="4105" max="4108" width="20.7109375" style="1" customWidth="1"/>
    <col min="4109" max="4352" width="11.42578125" style="1"/>
    <col min="4353" max="4353" width="20.7109375" style="1" customWidth="1"/>
    <col min="4354" max="4354" width="53.7109375" style="1" customWidth="1"/>
    <col min="4355" max="4356" width="20.7109375" style="1" customWidth="1"/>
    <col min="4357" max="4360" width="11.42578125" style="1"/>
    <col min="4361" max="4364" width="20.7109375" style="1" customWidth="1"/>
    <col min="4365" max="4608" width="11.42578125" style="1"/>
    <col min="4609" max="4609" width="20.7109375" style="1" customWidth="1"/>
    <col min="4610" max="4610" width="53.7109375" style="1" customWidth="1"/>
    <col min="4611" max="4612" width="20.7109375" style="1" customWidth="1"/>
    <col min="4613" max="4616" width="11.42578125" style="1"/>
    <col min="4617" max="4620" width="20.7109375" style="1" customWidth="1"/>
    <col min="4621" max="4864" width="11.42578125" style="1"/>
    <col min="4865" max="4865" width="20.7109375" style="1" customWidth="1"/>
    <col min="4866" max="4866" width="53.7109375" style="1" customWidth="1"/>
    <col min="4867" max="4868" width="20.7109375" style="1" customWidth="1"/>
    <col min="4869" max="4872" width="11.42578125" style="1"/>
    <col min="4873" max="4876" width="20.7109375" style="1" customWidth="1"/>
    <col min="4877" max="5120" width="11.42578125" style="1"/>
    <col min="5121" max="5121" width="20.7109375" style="1" customWidth="1"/>
    <col min="5122" max="5122" width="53.7109375" style="1" customWidth="1"/>
    <col min="5123" max="5124" width="20.7109375" style="1" customWidth="1"/>
    <col min="5125" max="5128" width="11.42578125" style="1"/>
    <col min="5129" max="5132" width="20.7109375" style="1" customWidth="1"/>
    <col min="5133" max="5376" width="11.42578125" style="1"/>
    <col min="5377" max="5377" width="20.7109375" style="1" customWidth="1"/>
    <col min="5378" max="5378" width="53.7109375" style="1" customWidth="1"/>
    <col min="5379" max="5380" width="20.7109375" style="1" customWidth="1"/>
    <col min="5381" max="5384" width="11.42578125" style="1"/>
    <col min="5385" max="5388" width="20.7109375" style="1" customWidth="1"/>
    <col min="5389" max="5632" width="11.42578125" style="1"/>
    <col min="5633" max="5633" width="20.7109375" style="1" customWidth="1"/>
    <col min="5634" max="5634" width="53.7109375" style="1" customWidth="1"/>
    <col min="5635" max="5636" width="20.7109375" style="1" customWidth="1"/>
    <col min="5637" max="5640" width="11.42578125" style="1"/>
    <col min="5641" max="5644" width="20.7109375" style="1" customWidth="1"/>
    <col min="5645" max="5888" width="11.42578125" style="1"/>
    <col min="5889" max="5889" width="20.7109375" style="1" customWidth="1"/>
    <col min="5890" max="5890" width="53.7109375" style="1" customWidth="1"/>
    <col min="5891" max="5892" width="20.7109375" style="1" customWidth="1"/>
    <col min="5893" max="5896" width="11.42578125" style="1"/>
    <col min="5897" max="5900" width="20.7109375" style="1" customWidth="1"/>
    <col min="5901" max="6144" width="11.42578125" style="1"/>
    <col min="6145" max="6145" width="20.7109375" style="1" customWidth="1"/>
    <col min="6146" max="6146" width="53.7109375" style="1" customWidth="1"/>
    <col min="6147" max="6148" width="20.7109375" style="1" customWidth="1"/>
    <col min="6149" max="6152" width="11.42578125" style="1"/>
    <col min="6153" max="6156" width="20.7109375" style="1" customWidth="1"/>
    <col min="6157" max="6400" width="11.42578125" style="1"/>
    <col min="6401" max="6401" width="20.7109375" style="1" customWidth="1"/>
    <col min="6402" max="6402" width="53.7109375" style="1" customWidth="1"/>
    <col min="6403" max="6404" width="20.7109375" style="1" customWidth="1"/>
    <col min="6405" max="6408" width="11.42578125" style="1"/>
    <col min="6409" max="6412" width="20.7109375" style="1" customWidth="1"/>
    <col min="6413" max="6656" width="11.42578125" style="1"/>
    <col min="6657" max="6657" width="20.7109375" style="1" customWidth="1"/>
    <col min="6658" max="6658" width="53.7109375" style="1" customWidth="1"/>
    <col min="6659" max="6660" width="20.7109375" style="1" customWidth="1"/>
    <col min="6661" max="6664" width="11.42578125" style="1"/>
    <col min="6665" max="6668" width="20.7109375" style="1" customWidth="1"/>
    <col min="6669" max="6912" width="11.42578125" style="1"/>
    <col min="6913" max="6913" width="20.7109375" style="1" customWidth="1"/>
    <col min="6914" max="6914" width="53.7109375" style="1" customWidth="1"/>
    <col min="6915" max="6916" width="20.7109375" style="1" customWidth="1"/>
    <col min="6917" max="6920" width="11.42578125" style="1"/>
    <col min="6921" max="6924" width="20.7109375" style="1" customWidth="1"/>
    <col min="6925" max="7168" width="11.42578125" style="1"/>
    <col min="7169" max="7169" width="20.7109375" style="1" customWidth="1"/>
    <col min="7170" max="7170" width="53.7109375" style="1" customWidth="1"/>
    <col min="7171" max="7172" width="20.7109375" style="1" customWidth="1"/>
    <col min="7173" max="7176" width="11.42578125" style="1"/>
    <col min="7177" max="7180" width="20.7109375" style="1" customWidth="1"/>
    <col min="7181" max="7424" width="11.42578125" style="1"/>
    <col min="7425" max="7425" width="20.7109375" style="1" customWidth="1"/>
    <col min="7426" max="7426" width="53.7109375" style="1" customWidth="1"/>
    <col min="7427" max="7428" width="20.7109375" style="1" customWidth="1"/>
    <col min="7429" max="7432" width="11.42578125" style="1"/>
    <col min="7433" max="7436" width="20.7109375" style="1" customWidth="1"/>
    <col min="7437" max="7680" width="11.42578125" style="1"/>
    <col min="7681" max="7681" width="20.7109375" style="1" customWidth="1"/>
    <col min="7682" max="7682" width="53.7109375" style="1" customWidth="1"/>
    <col min="7683" max="7684" width="20.7109375" style="1" customWidth="1"/>
    <col min="7685" max="7688" width="11.42578125" style="1"/>
    <col min="7689" max="7692" width="20.7109375" style="1" customWidth="1"/>
    <col min="7693" max="7936" width="11.42578125" style="1"/>
    <col min="7937" max="7937" width="20.7109375" style="1" customWidth="1"/>
    <col min="7938" max="7938" width="53.7109375" style="1" customWidth="1"/>
    <col min="7939" max="7940" width="20.7109375" style="1" customWidth="1"/>
    <col min="7941" max="7944" width="11.42578125" style="1"/>
    <col min="7945" max="7948" width="20.7109375" style="1" customWidth="1"/>
    <col min="7949" max="8192" width="11.42578125" style="1"/>
    <col min="8193" max="8193" width="20.7109375" style="1" customWidth="1"/>
    <col min="8194" max="8194" width="53.7109375" style="1" customWidth="1"/>
    <col min="8195" max="8196" width="20.7109375" style="1" customWidth="1"/>
    <col min="8197" max="8200" width="11.42578125" style="1"/>
    <col min="8201" max="8204" width="20.7109375" style="1" customWidth="1"/>
    <col min="8205" max="8448" width="11.42578125" style="1"/>
    <col min="8449" max="8449" width="20.7109375" style="1" customWidth="1"/>
    <col min="8450" max="8450" width="53.7109375" style="1" customWidth="1"/>
    <col min="8451" max="8452" width="20.7109375" style="1" customWidth="1"/>
    <col min="8453" max="8456" width="11.42578125" style="1"/>
    <col min="8457" max="8460" width="20.7109375" style="1" customWidth="1"/>
    <col min="8461" max="8704" width="11.42578125" style="1"/>
    <col min="8705" max="8705" width="20.7109375" style="1" customWidth="1"/>
    <col min="8706" max="8706" width="53.7109375" style="1" customWidth="1"/>
    <col min="8707" max="8708" width="20.7109375" style="1" customWidth="1"/>
    <col min="8709" max="8712" width="11.42578125" style="1"/>
    <col min="8713" max="8716" width="20.7109375" style="1" customWidth="1"/>
    <col min="8717" max="8960" width="11.42578125" style="1"/>
    <col min="8961" max="8961" width="20.7109375" style="1" customWidth="1"/>
    <col min="8962" max="8962" width="53.7109375" style="1" customWidth="1"/>
    <col min="8963" max="8964" width="20.7109375" style="1" customWidth="1"/>
    <col min="8965" max="8968" width="11.42578125" style="1"/>
    <col min="8969" max="8972" width="20.7109375" style="1" customWidth="1"/>
    <col min="8973" max="9216" width="11.42578125" style="1"/>
    <col min="9217" max="9217" width="20.7109375" style="1" customWidth="1"/>
    <col min="9218" max="9218" width="53.7109375" style="1" customWidth="1"/>
    <col min="9219" max="9220" width="20.7109375" style="1" customWidth="1"/>
    <col min="9221" max="9224" width="11.42578125" style="1"/>
    <col min="9225" max="9228" width="20.7109375" style="1" customWidth="1"/>
    <col min="9229" max="9472" width="11.42578125" style="1"/>
    <col min="9473" max="9473" width="20.7109375" style="1" customWidth="1"/>
    <col min="9474" max="9474" width="53.7109375" style="1" customWidth="1"/>
    <col min="9475" max="9476" width="20.7109375" style="1" customWidth="1"/>
    <col min="9477" max="9480" width="11.42578125" style="1"/>
    <col min="9481" max="9484" width="20.7109375" style="1" customWidth="1"/>
    <col min="9485" max="9728" width="11.42578125" style="1"/>
    <col min="9729" max="9729" width="20.7109375" style="1" customWidth="1"/>
    <col min="9730" max="9730" width="53.7109375" style="1" customWidth="1"/>
    <col min="9731" max="9732" width="20.7109375" style="1" customWidth="1"/>
    <col min="9733" max="9736" width="11.42578125" style="1"/>
    <col min="9737" max="9740" width="20.7109375" style="1" customWidth="1"/>
    <col min="9741" max="9984" width="11.42578125" style="1"/>
    <col min="9985" max="9985" width="20.7109375" style="1" customWidth="1"/>
    <col min="9986" max="9986" width="53.7109375" style="1" customWidth="1"/>
    <col min="9987" max="9988" width="20.7109375" style="1" customWidth="1"/>
    <col min="9989" max="9992" width="11.42578125" style="1"/>
    <col min="9993" max="9996" width="20.7109375" style="1" customWidth="1"/>
    <col min="9997" max="10240" width="11.42578125" style="1"/>
    <col min="10241" max="10241" width="20.7109375" style="1" customWidth="1"/>
    <col min="10242" max="10242" width="53.7109375" style="1" customWidth="1"/>
    <col min="10243" max="10244" width="20.7109375" style="1" customWidth="1"/>
    <col min="10245" max="10248" width="11.42578125" style="1"/>
    <col min="10249" max="10252" width="20.7109375" style="1" customWidth="1"/>
    <col min="10253" max="10496" width="11.42578125" style="1"/>
    <col min="10497" max="10497" width="20.7109375" style="1" customWidth="1"/>
    <col min="10498" max="10498" width="53.7109375" style="1" customWidth="1"/>
    <col min="10499" max="10500" width="20.7109375" style="1" customWidth="1"/>
    <col min="10501" max="10504" width="11.42578125" style="1"/>
    <col min="10505" max="10508" width="20.7109375" style="1" customWidth="1"/>
    <col min="10509" max="10752" width="11.42578125" style="1"/>
    <col min="10753" max="10753" width="20.7109375" style="1" customWidth="1"/>
    <col min="10754" max="10754" width="53.7109375" style="1" customWidth="1"/>
    <col min="10755" max="10756" width="20.7109375" style="1" customWidth="1"/>
    <col min="10757" max="10760" width="11.42578125" style="1"/>
    <col min="10761" max="10764" width="20.7109375" style="1" customWidth="1"/>
    <col min="10765" max="11008" width="11.42578125" style="1"/>
    <col min="11009" max="11009" width="20.7109375" style="1" customWidth="1"/>
    <col min="11010" max="11010" width="53.7109375" style="1" customWidth="1"/>
    <col min="11011" max="11012" width="20.7109375" style="1" customWidth="1"/>
    <col min="11013" max="11016" width="11.42578125" style="1"/>
    <col min="11017" max="11020" width="20.7109375" style="1" customWidth="1"/>
    <col min="11021" max="11264" width="11.42578125" style="1"/>
    <col min="11265" max="11265" width="20.7109375" style="1" customWidth="1"/>
    <col min="11266" max="11266" width="53.7109375" style="1" customWidth="1"/>
    <col min="11267" max="11268" width="20.7109375" style="1" customWidth="1"/>
    <col min="11269" max="11272" width="11.42578125" style="1"/>
    <col min="11273" max="11276" width="20.7109375" style="1" customWidth="1"/>
    <col min="11277" max="11520" width="11.42578125" style="1"/>
    <col min="11521" max="11521" width="20.7109375" style="1" customWidth="1"/>
    <col min="11522" max="11522" width="53.7109375" style="1" customWidth="1"/>
    <col min="11523" max="11524" width="20.7109375" style="1" customWidth="1"/>
    <col min="11525" max="11528" width="11.42578125" style="1"/>
    <col min="11529" max="11532" width="20.7109375" style="1" customWidth="1"/>
    <col min="11533" max="11776" width="11.42578125" style="1"/>
    <col min="11777" max="11777" width="20.7109375" style="1" customWidth="1"/>
    <col min="11778" max="11778" width="53.7109375" style="1" customWidth="1"/>
    <col min="11779" max="11780" width="20.7109375" style="1" customWidth="1"/>
    <col min="11781" max="11784" width="11.42578125" style="1"/>
    <col min="11785" max="11788" width="20.7109375" style="1" customWidth="1"/>
    <col min="11789" max="12032" width="11.42578125" style="1"/>
    <col min="12033" max="12033" width="20.7109375" style="1" customWidth="1"/>
    <col min="12034" max="12034" width="53.7109375" style="1" customWidth="1"/>
    <col min="12035" max="12036" width="20.7109375" style="1" customWidth="1"/>
    <col min="12037" max="12040" width="11.42578125" style="1"/>
    <col min="12041" max="12044" width="20.7109375" style="1" customWidth="1"/>
    <col min="12045" max="12288" width="11.42578125" style="1"/>
    <col min="12289" max="12289" width="20.7109375" style="1" customWidth="1"/>
    <col min="12290" max="12290" width="53.7109375" style="1" customWidth="1"/>
    <col min="12291" max="12292" width="20.7109375" style="1" customWidth="1"/>
    <col min="12293" max="12296" width="11.42578125" style="1"/>
    <col min="12297" max="12300" width="20.7109375" style="1" customWidth="1"/>
    <col min="12301" max="12544" width="11.42578125" style="1"/>
    <col min="12545" max="12545" width="20.7109375" style="1" customWidth="1"/>
    <col min="12546" max="12546" width="53.7109375" style="1" customWidth="1"/>
    <col min="12547" max="12548" width="20.7109375" style="1" customWidth="1"/>
    <col min="12549" max="12552" width="11.42578125" style="1"/>
    <col min="12553" max="12556" width="20.7109375" style="1" customWidth="1"/>
    <col min="12557" max="12800" width="11.42578125" style="1"/>
    <col min="12801" max="12801" width="20.7109375" style="1" customWidth="1"/>
    <col min="12802" max="12802" width="53.7109375" style="1" customWidth="1"/>
    <col min="12803" max="12804" width="20.7109375" style="1" customWidth="1"/>
    <col min="12805" max="12808" width="11.42578125" style="1"/>
    <col min="12809" max="12812" width="20.7109375" style="1" customWidth="1"/>
    <col min="12813" max="13056" width="11.42578125" style="1"/>
    <col min="13057" max="13057" width="20.7109375" style="1" customWidth="1"/>
    <col min="13058" max="13058" width="53.7109375" style="1" customWidth="1"/>
    <col min="13059" max="13060" width="20.7109375" style="1" customWidth="1"/>
    <col min="13061" max="13064" width="11.42578125" style="1"/>
    <col min="13065" max="13068" width="20.7109375" style="1" customWidth="1"/>
    <col min="13069" max="13312" width="11.42578125" style="1"/>
    <col min="13313" max="13313" width="20.7109375" style="1" customWidth="1"/>
    <col min="13314" max="13314" width="53.7109375" style="1" customWidth="1"/>
    <col min="13315" max="13316" width="20.7109375" style="1" customWidth="1"/>
    <col min="13317" max="13320" width="11.42578125" style="1"/>
    <col min="13321" max="13324" width="20.7109375" style="1" customWidth="1"/>
    <col min="13325" max="13568" width="11.42578125" style="1"/>
    <col min="13569" max="13569" width="20.7109375" style="1" customWidth="1"/>
    <col min="13570" max="13570" width="53.7109375" style="1" customWidth="1"/>
    <col min="13571" max="13572" width="20.7109375" style="1" customWidth="1"/>
    <col min="13573" max="13576" width="11.42578125" style="1"/>
    <col min="13577" max="13580" width="20.7109375" style="1" customWidth="1"/>
    <col min="13581" max="13824" width="11.42578125" style="1"/>
    <col min="13825" max="13825" width="20.7109375" style="1" customWidth="1"/>
    <col min="13826" max="13826" width="53.7109375" style="1" customWidth="1"/>
    <col min="13827" max="13828" width="20.7109375" style="1" customWidth="1"/>
    <col min="13829" max="13832" width="11.42578125" style="1"/>
    <col min="13833" max="13836" width="20.7109375" style="1" customWidth="1"/>
    <col min="13837" max="14080" width="11.42578125" style="1"/>
    <col min="14081" max="14081" width="20.7109375" style="1" customWidth="1"/>
    <col min="14082" max="14082" width="53.7109375" style="1" customWidth="1"/>
    <col min="14083" max="14084" width="20.7109375" style="1" customWidth="1"/>
    <col min="14085" max="14088" width="11.42578125" style="1"/>
    <col min="14089" max="14092" width="20.7109375" style="1" customWidth="1"/>
    <col min="14093" max="14336" width="11.42578125" style="1"/>
    <col min="14337" max="14337" width="20.7109375" style="1" customWidth="1"/>
    <col min="14338" max="14338" width="53.7109375" style="1" customWidth="1"/>
    <col min="14339" max="14340" width="20.7109375" style="1" customWidth="1"/>
    <col min="14341" max="14344" width="11.42578125" style="1"/>
    <col min="14345" max="14348" width="20.7109375" style="1" customWidth="1"/>
    <col min="14349" max="14592" width="11.42578125" style="1"/>
    <col min="14593" max="14593" width="20.7109375" style="1" customWidth="1"/>
    <col min="14594" max="14594" width="53.7109375" style="1" customWidth="1"/>
    <col min="14595" max="14596" width="20.7109375" style="1" customWidth="1"/>
    <col min="14597" max="14600" width="11.42578125" style="1"/>
    <col min="14601" max="14604" width="20.7109375" style="1" customWidth="1"/>
    <col min="14605" max="14848" width="11.42578125" style="1"/>
    <col min="14849" max="14849" width="20.7109375" style="1" customWidth="1"/>
    <col min="14850" max="14850" width="53.7109375" style="1" customWidth="1"/>
    <col min="14851" max="14852" width="20.7109375" style="1" customWidth="1"/>
    <col min="14853" max="14856" width="11.42578125" style="1"/>
    <col min="14857" max="14860" width="20.7109375" style="1" customWidth="1"/>
    <col min="14861" max="15104" width="11.42578125" style="1"/>
    <col min="15105" max="15105" width="20.7109375" style="1" customWidth="1"/>
    <col min="15106" max="15106" width="53.7109375" style="1" customWidth="1"/>
    <col min="15107" max="15108" width="20.7109375" style="1" customWidth="1"/>
    <col min="15109" max="15112" width="11.42578125" style="1"/>
    <col min="15113" max="15116" width="20.7109375" style="1" customWidth="1"/>
    <col min="15117" max="15360" width="11.42578125" style="1"/>
    <col min="15361" max="15361" width="20.7109375" style="1" customWidth="1"/>
    <col min="15362" max="15362" width="53.7109375" style="1" customWidth="1"/>
    <col min="15363" max="15364" width="20.7109375" style="1" customWidth="1"/>
    <col min="15365" max="15368" width="11.42578125" style="1"/>
    <col min="15369" max="15372" width="20.7109375" style="1" customWidth="1"/>
    <col min="15373" max="15616" width="11.42578125" style="1"/>
    <col min="15617" max="15617" width="20.7109375" style="1" customWidth="1"/>
    <col min="15618" max="15618" width="53.7109375" style="1" customWidth="1"/>
    <col min="15619" max="15620" width="20.7109375" style="1" customWidth="1"/>
    <col min="15621" max="15624" width="11.42578125" style="1"/>
    <col min="15625" max="15628" width="20.7109375" style="1" customWidth="1"/>
    <col min="15629" max="15872" width="11.42578125" style="1"/>
    <col min="15873" max="15873" width="20.7109375" style="1" customWidth="1"/>
    <col min="15874" max="15874" width="53.7109375" style="1" customWidth="1"/>
    <col min="15875" max="15876" width="20.7109375" style="1" customWidth="1"/>
    <col min="15877" max="15880" width="11.42578125" style="1"/>
    <col min="15881" max="15884" width="20.7109375" style="1" customWidth="1"/>
    <col min="15885" max="16128" width="11.42578125" style="1"/>
    <col min="16129" max="16129" width="20.7109375" style="1" customWidth="1"/>
    <col min="16130" max="16130" width="53.7109375" style="1" customWidth="1"/>
    <col min="16131" max="16132" width="20.7109375" style="1" customWidth="1"/>
    <col min="16133" max="16136" width="11.42578125" style="1"/>
    <col min="16137" max="16140" width="20.7109375" style="1" customWidth="1"/>
    <col min="16141" max="16384" width="11.42578125" style="1"/>
  </cols>
  <sheetData>
    <row r="1" spans="2:12" ht="15" customHeight="1" x14ac:dyDescent="0.25"/>
    <row r="2" spans="2:12" ht="15" customHeight="1" x14ac:dyDescent="0.25"/>
    <row r="3" spans="2:12" ht="22.5" customHeight="1" x14ac:dyDescent="0.25">
      <c r="B3" s="131" t="s">
        <v>106</v>
      </c>
      <c r="C3" s="131"/>
      <c r="D3" s="131"/>
    </row>
    <row r="4" spans="2:12" ht="22.5" customHeight="1" x14ac:dyDescent="0.25">
      <c r="B4" s="61"/>
      <c r="C4" s="61"/>
      <c r="D4" s="61"/>
    </row>
    <row r="5" spans="2:12" ht="18" customHeight="1" x14ac:dyDescent="0.25">
      <c r="B5" s="62" t="str">
        <f>[1]BAL!B5</f>
        <v>SOCIEDAD: EMPRESA MUNICIPAL DE LA VIVIENDA Y SUELO DE MADRID S.A.</v>
      </c>
      <c r="C5" s="2"/>
    </row>
    <row r="6" spans="2:12" ht="5.0999999999999996" customHeight="1" thickBot="1" x14ac:dyDescent="0.3">
      <c r="B6" s="2"/>
      <c r="C6" s="2"/>
      <c r="D6" s="6"/>
    </row>
    <row r="7" spans="2:12" ht="15.75" x14ac:dyDescent="0.25">
      <c r="B7" s="63"/>
      <c r="C7" s="12" t="s">
        <v>4</v>
      </c>
      <c r="D7" s="64" t="s">
        <v>5</v>
      </c>
      <c r="F7" s="65"/>
      <c r="G7" s="65"/>
      <c r="H7" s="65"/>
      <c r="I7" s="132"/>
      <c r="J7" s="132"/>
      <c r="K7" s="132"/>
      <c r="L7" s="132"/>
    </row>
    <row r="8" spans="2:12" ht="16.5" thickBot="1" x14ac:dyDescent="0.3">
      <c r="B8" s="66"/>
      <c r="C8" s="67"/>
      <c r="D8" s="68" t="s">
        <v>7</v>
      </c>
      <c r="F8" s="69"/>
      <c r="G8" s="132"/>
      <c r="H8" s="132"/>
      <c r="I8" s="69"/>
      <c r="J8" s="69"/>
      <c r="K8" s="69"/>
      <c r="L8" s="69"/>
    </row>
    <row r="9" spans="2:12" ht="14.1" customHeight="1" thickTop="1" x14ac:dyDescent="0.25">
      <c r="B9" s="70"/>
      <c r="C9" s="71"/>
      <c r="D9" s="72"/>
      <c r="F9" s="6"/>
      <c r="G9" s="6"/>
      <c r="H9" s="6"/>
      <c r="I9" s="6"/>
      <c r="J9" s="6"/>
      <c r="K9" s="6"/>
      <c r="L9" s="6"/>
    </row>
    <row r="10" spans="2:12" ht="14.1" customHeight="1" x14ac:dyDescent="0.25">
      <c r="B10" s="20" t="s">
        <v>107</v>
      </c>
      <c r="C10" s="25"/>
      <c r="D10" s="26"/>
      <c r="F10" s="6"/>
      <c r="G10" s="6"/>
      <c r="H10" s="6"/>
      <c r="I10" s="73"/>
      <c r="J10" s="73"/>
      <c r="K10" s="6"/>
      <c r="L10" s="6"/>
    </row>
    <row r="11" spans="2:12" ht="14.1" customHeight="1" x14ac:dyDescent="0.25">
      <c r="B11" s="74" t="s">
        <v>108</v>
      </c>
      <c r="C11" s="25">
        <f>C12+C17</f>
        <v>11957780.02</v>
      </c>
      <c r="D11" s="26">
        <f>D12+D17</f>
        <v>93500000</v>
      </c>
      <c r="F11" s="6"/>
      <c r="G11" s="6"/>
      <c r="H11" s="6"/>
      <c r="I11" s="6"/>
      <c r="J11" s="6"/>
      <c r="K11" s="6"/>
      <c r="L11" s="6"/>
    </row>
    <row r="12" spans="2:12" ht="14.1" customHeight="1" x14ac:dyDescent="0.25">
      <c r="B12" s="28" t="s">
        <v>109</v>
      </c>
      <c r="C12" s="25">
        <f>SUM(C13:C16)</f>
        <v>11957780.02</v>
      </c>
      <c r="D12" s="26">
        <f>SUM(D13:D16)</f>
        <v>93500000</v>
      </c>
      <c r="F12" s="6"/>
      <c r="G12" s="6"/>
      <c r="H12" s="6"/>
      <c r="I12" s="73"/>
      <c r="J12" s="6"/>
      <c r="K12" s="6"/>
      <c r="L12" s="6"/>
    </row>
    <row r="13" spans="2:12" ht="14.1" customHeight="1" x14ac:dyDescent="0.25">
      <c r="B13" s="75" t="s">
        <v>110</v>
      </c>
      <c r="C13" s="29">
        <v>8543117.0199999996</v>
      </c>
      <c r="D13" s="30">
        <v>80000000</v>
      </c>
      <c r="F13" s="6"/>
      <c r="G13" s="6"/>
      <c r="H13" s="6"/>
      <c r="I13" s="6"/>
      <c r="J13" s="6"/>
      <c r="K13" s="6"/>
      <c r="L13" s="6"/>
    </row>
    <row r="14" spans="2:12" ht="14.1" customHeight="1" x14ac:dyDescent="0.25">
      <c r="B14" s="75" t="s">
        <v>111</v>
      </c>
      <c r="C14" s="29">
        <v>3414663</v>
      </c>
      <c r="D14" s="30">
        <v>13500000</v>
      </c>
      <c r="F14" s="6"/>
      <c r="G14" s="6"/>
      <c r="H14" s="6"/>
      <c r="I14" s="6"/>
      <c r="J14" s="6"/>
      <c r="K14" s="6"/>
      <c r="L14" s="6"/>
    </row>
    <row r="15" spans="2:12" ht="14.1" customHeight="1" x14ac:dyDescent="0.25">
      <c r="B15" s="75" t="s">
        <v>112</v>
      </c>
      <c r="C15" s="29"/>
      <c r="D15" s="30"/>
      <c r="F15" s="6"/>
      <c r="G15" s="6"/>
      <c r="H15" s="6"/>
      <c r="I15" s="6"/>
      <c r="J15" s="6"/>
      <c r="K15" s="6"/>
      <c r="L15" s="6"/>
    </row>
    <row r="16" spans="2:12" ht="14.1" customHeight="1" x14ac:dyDescent="0.25">
      <c r="B16" s="75" t="s">
        <v>113</v>
      </c>
      <c r="C16" s="29"/>
      <c r="D16" s="30"/>
      <c r="F16" s="6"/>
      <c r="G16" s="6"/>
      <c r="H16" s="6"/>
      <c r="I16" s="6"/>
      <c r="J16" s="6"/>
      <c r="K16" s="6"/>
      <c r="L16" s="6"/>
    </row>
    <row r="17" spans="1:12" ht="14.1" customHeight="1" x14ac:dyDescent="0.25">
      <c r="B17" s="34" t="s">
        <v>114</v>
      </c>
      <c r="C17" s="25">
        <f>SUM(C18:C21)</f>
        <v>0</v>
      </c>
      <c r="D17" s="26">
        <f>SUM(D18:D21)</f>
        <v>0</v>
      </c>
      <c r="F17" s="6"/>
      <c r="G17" s="6"/>
      <c r="H17" s="6"/>
      <c r="I17" s="6"/>
      <c r="J17" s="6"/>
      <c r="K17" s="6"/>
      <c r="L17" s="6"/>
    </row>
    <row r="18" spans="1:12" ht="14.1" customHeight="1" x14ac:dyDescent="0.25">
      <c r="A18" s="76"/>
      <c r="B18" s="75" t="s">
        <v>115</v>
      </c>
      <c r="C18" s="29"/>
      <c r="D18" s="30"/>
      <c r="F18" s="6"/>
      <c r="G18" s="6"/>
      <c r="H18" s="6"/>
      <c r="I18" s="6"/>
      <c r="J18" s="6"/>
      <c r="K18" s="6"/>
      <c r="L18" s="6"/>
    </row>
    <row r="19" spans="1:12" ht="14.1" customHeight="1" x14ac:dyDescent="0.25">
      <c r="A19" s="76"/>
      <c r="B19" s="75" t="s">
        <v>116</v>
      </c>
      <c r="C19" s="29"/>
      <c r="D19" s="30"/>
      <c r="F19" s="6"/>
      <c r="G19" s="6"/>
      <c r="H19" s="6"/>
      <c r="I19" s="6"/>
      <c r="J19" s="6"/>
      <c r="K19" s="6"/>
      <c r="L19" s="6"/>
    </row>
    <row r="20" spans="1:12" ht="14.1" customHeight="1" x14ac:dyDescent="0.25">
      <c r="A20" s="76"/>
      <c r="B20" s="75" t="s">
        <v>117</v>
      </c>
      <c r="C20" s="29"/>
      <c r="D20" s="30"/>
    </row>
    <row r="21" spans="1:12" ht="14.1" customHeight="1" x14ac:dyDescent="0.25">
      <c r="B21" s="75" t="s">
        <v>118</v>
      </c>
      <c r="C21" s="29"/>
      <c r="D21" s="30"/>
    </row>
    <row r="22" spans="1:12" ht="14.1" customHeight="1" x14ac:dyDescent="0.25">
      <c r="B22" s="74" t="s">
        <v>119</v>
      </c>
      <c r="C22" s="29">
        <v>12103658.380000001</v>
      </c>
      <c r="D22" s="30">
        <v>-43242176</v>
      </c>
    </row>
    <row r="23" spans="1:12" ht="14.1" customHeight="1" x14ac:dyDescent="0.25">
      <c r="B23" s="74" t="s">
        <v>120</v>
      </c>
      <c r="C23" s="29">
        <v>35250</v>
      </c>
      <c r="D23" s="30">
        <v>35250</v>
      </c>
    </row>
    <row r="24" spans="1:12" ht="14.1" customHeight="1" x14ac:dyDescent="0.25">
      <c r="B24" s="77" t="s">
        <v>121</v>
      </c>
      <c r="C24" s="25">
        <f>SUM(C25:C28)</f>
        <v>-18133146.91</v>
      </c>
      <c r="D24" s="26">
        <f>SUM(D25:D28)</f>
        <v>-39607244</v>
      </c>
    </row>
    <row r="25" spans="1:12" ht="14.1" customHeight="1" x14ac:dyDescent="0.25">
      <c r="B25" s="28" t="s">
        <v>122</v>
      </c>
      <c r="C25" s="29"/>
      <c r="D25" s="30"/>
    </row>
    <row r="26" spans="1:12" ht="14.1" customHeight="1" x14ac:dyDescent="0.25">
      <c r="B26" s="46" t="s">
        <v>123</v>
      </c>
      <c r="C26" s="78">
        <v>-18133146.91</v>
      </c>
      <c r="D26" s="30">
        <v>-33407244</v>
      </c>
    </row>
    <row r="27" spans="1:12" ht="14.1" customHeight="1" x14ac:dyDescent="0.25">
      <c r="B27" s="46" t="s">
        <v>124</v>
      </c>
      <c r="C27" s="78"/>
      <c r="D27" s="30"/>
    </row>
    <row r="28" spans="1:12" ht="14.1" customHeight="1" x14ac:dyDescent="0.25">
      <c r="B28" s="46" t="s">
        <v>125</v>
      </c>
      <c r="C28" s="78"/>
      <c r="D28" s="30">
        <v>-6200000</v>
      </c>
    </row>
    <row r="29" spans="1:12" ht="14.1" customHeight="1" x14ac:dyDescent="0.25">
      <c r="B29" s="79" t="s">
        <v>126</v>
      </c>
      <c r="C29" s="80">
        <f>SUM(C30:C32)</f>
        <v>7133882.6100000003</v>
      </c>
      <c r="D29" s="26">
        <f>SUM(D30:D32)</f>
        <v>33606764</v>
      </c>
    </row>
    <row r="30" spans="1:12" ht="14.1" customHeight="1" x14ac:dyDescent="0.25">
      <c r="B30" s="46" t="s">
        <v>127</v>
      </c>
      <c r="C30" s="29">
        <v>18617.939999999999</v>
      </c>
      <c r="D30" s="30">
        <v>700000</v>
      </c>
    </row>
    <row r="31" spans="1:12" ht="14.1" customHeight="1" x14ac:dyDescent="0.25">
      <c r="B31" s="46" t="s">
        <v>128</v>
      </c>
      <c r="C31" s="29">
        <f>7115264.67-776104.53</f>
        <v>6339160.1399999997</v>
      </c>
      <c r="D31" s="30">
        <v>28406764</v>
      </c>
    </row>
    <row r="32" spans="1:12" ht="14.1" customHeight="1" x14ac:dyDescent="0.25">
      <c r="B32" s="46" t="s">
        <v>129</v>
      </c>
      <c r="C32" s="29">
        <v>776104.53</v>
      </c>
      <c r="D32" s="30">
        <v>4500000</v>
      </c>
    </row>
    <row r="33" spans="2:4" ht="14.1" customHeight="1" x14ac:dyDescent="0.25">
      <c r="B33" s="79" t="s">
        <v>130</v>
      </c>
      <c r="C33" s="80">
        <f>SUM(C34:C36)</f>
        <v>-3969658.04</v>
      </c>
      <c r="D33" s="26">
        <f>SUM(D34:D36)</f>
        <v>-15618408.539999999</v>
      </c>
    </row>
    <row r="34" spans="2:4" ht="14.1" customHeight="1" x14ac:dyDescent="0.25">
      <c r="B34" s="46" t="s">
        <v>131</v>
      </c>
      <c r="C34" s="78">
        <v>-3107077.87</v>
      </c>
      <c r="D34" s="30">
        <v>-12382943</v>
      </c>
    </row>
    <row r="35" spans="2:4" ht="14.1" customHeight="1" x14ac:dyDescent="0.25">
      <c r="B35" s="46" t="s">
        <v>132</v>
      </c>
      <c r="C35" s="78">
        <v>-862580.17</v>
      </c>
      <c r="D35" s="30">
        <v>-3215465.54</v>
      </c>
    </row>
    <row r="36" spans="2:4" ht="14.1" customHeight="1" x14ac:dyDescent="0.25">
      <c r="B36" s="46" t="s">
        <v>133</v>
      </c>
      <c r="C36" s="78"/>
      <c r="D36" s="30">
        <v>-20000</v>
      </c>
    </row>
    <row r="37" spans="2:4" ht="14.1" customHeight="1" x14ac:dyDescent="0.25">
      <c r="B37" s="79" t="s">
        <v>134</v>
      </c>
      <c r="C37" s="80">
        <f>SUM(C38:C41)</f>
        <v>-8206957.6499999994</v>
      </c>
      <c r="D37" s="26">
        <f>SUM(D38:D41)</f>
        <v>-28397849.690000001</v>
      </c>
    </row>
    <row r="38" spans="2:4" ht="14.1" customHeight="1" x14ac:dyDescent="0.25">
      <c r="B38" s="46" t="s">
        <v>135</v>
      </c>
      <c r="C38" s="78">
        <f>-4760846.51-5838.26</f>
        <v>-4766684.7699999996</v>
      </c>
      <c r="D38" s="30">
        <f>-19144119-5838.26</f>
        <v>-19149957.260000002</v>
      </c>
    </row>
    <row r="39" spans="2:4" ht="14.1" customHeight="1" x14ac:dyDescent="0.25">
      <c r="B39" s="46" t="s">
        <v>136</v>
      </c>
      <c r="C39" s="78">
        <v>-3440272.88</v>
      </c>
      <c r="D39" s="30">
        <v>-8000000</v>
      </c>
    </row>
    <row r="40" spans="2:4" ht="14.1" customHeight="1" x14ac:dyDescent="0.25">
      <c r="B40" s="46" t="s">
        <v>137</v>
      </c>
      <c r="C40" s="78"/>
      <c r="D40" s="30">
        <v>-1247892.43</v>
      </c>
    </row>
    <row r="41" spans="2:4" ht="14.1" customHeight="1" x14ac:dyDescent="0.25">
      <c r="B41" s="46" t="s">
        <v>138</v>
      </c>
      <c r="C41" s="78"/>
      <c r="D41" s="30"/>
    </row>
    <row r="42" spans="2:4" ht="13.5" customHeight="1" x14ac:dyDescent="0.25">
      <c r="B42" s="79" t="s">
        <v>139</v>
      </c>
      <c r="C42" s="25">
        <f>SUM(C43:C45)</f>
        <v>-2273545.1800000002</v>
      </c>
      <c r="D42" s="26">
        <f>SUM(D43:D45)</f>
        <v>-8784753</v>
      </c>
    </row>
    <row r="43" spans="2:4" ht="13.5" customHeight="1" x14ac:dyDescent="0.25">
      <c r="B43" s="46" t="s">
        <v>140</v>
      </c>
      <c r="C43" s="78">
        <v>-58635.59</v>
      </c>
      <c r="D43" s="30">
        <v>-108815</v>
      </c>
    </row>
    <row r="44" spans="2:4" ht="13.5" customHeight="1" x14ac:dyDescent="0.25">
      <c r="B44" s="46" t="s">
        <v>141</v>
      </c>
      <c r="C44" s="78">
        <v>-91173.7</v>
      </c>
      <c r="D44" s="30">
        <v>-364696</v>
      </c>
    </row>
    <row r="45" spans="2:4" ht="13.5" customHeight="1" x14ac:dyDescent="0.25">
      <c r="B45" s="46" t="s">
        <v>142</v>
      </c>
      <c r="C45" s="78">
        <v>-2123735.89</v>
      </c>
      <c r="D45" s="30">
        <v>-8311242</v>
      </c>
    </row>
    <row r="46" spans="2:4" ht="13.5" customHeight="1" x14ac:dyDescent="0.25">
      <c r="B46" s="79" t="s">
        <v>143</v>
      </c>
      <c r="C46" s="29">
        <v>984421.92</v>
      </c>
      <c r="D46" s="30">
        <v>5996421.0700000003</v>
      </c>
    </row>
    <row r="47" spans="2:4" ht="13.5" customHeight="1" x14ac:dyDescent="0.25">
      <c r="B47" s="79" t="s">
        <v>144</v>
      </c>
      <c r="C47" s="29"/>
      <c r="D47" s="30"/>
    </row>
    <row r="48" spans="2:4" ht="13.5" customHeight="1" x14ac:dyDescent="0.25">
      <c r="B48" s="79" t="s">
        <v>145</v>
      </c>
      <c r="C48" s="25">
        <f>SUM(C49:C50)</f>
        <v>223645.00999999998</v>
      </c>
      <c r="D48" s="26">
        <f>SUM(D49:D50)</f>
        <v>223645</v>
      </c>
    </row>
    <row r="49" spans="2:4" ht="13.5" customHeight="1" x14ac:dyDescent="0.25">
      <c r="B49" s="46" t="s">
        <v>146</v>
      </c>
      <c r="C49" s="29">
        <v>-4454.04</v>
      </c>
      <c r="D49" s="30">
        <v>-4454</v>
      </c>
    </row>
    <row r="50" spans="2:4" ht="14.1" customHeight="1" x14ac:dyDescent="0.25">
      <c r="B50" s="46" t="s">
        <v>147</v>
      </c>
      <c r="C50" s="29">
        <v>228099.05</v>
      </c>
      <c r="D50" s="30">
        <v>228099</v>
      </c>
    </row>
    <row r="51" spans="2:4" ht="14.1" customHeight="1" x14ac:dyDescent="0.25">
      <c r="B51" s="79" t="s">
        <v>148</v>
      </c>
      <c r="C51" s="50">
        <f>SUM(C52:C53)</f>
        <v>5838.26</v>
      </c>
      <c r="D51" s="51">
        <f>SUM(D52:D53)</f>
        <v>5838.26</v>
      </c>
    </row>
    <row r="52" spans="2:4" ht="14.1" customHeight="1" x14ac:dyDescent="0.25">
      <c r="B52" s="46" t="s">
        <v>149</v>
      </c>
      <c r="C52" s="29">
        <v>5838.26</v>
      </c>
      <c r="D52" s="30">
        <v>5838.26</v>
      </c>
    </row>
    <row r="53" spans="2:4" ht="14.1" customHeight="1" x14ac:dyDescent="0.25">
      <c r="B53" s="46" t="s">
        <v>150</v>
      </c>
      <c r="C53" s="78"/>
      <c r="D53" s="30"/>
    </row>
    <row r="54" spans="2:4" ht="18" customHeight="1" x14ac:dyDescent="0.25">
      <c r="B54" s="81" t="s">
        <v>151</v>
      </c>
      <c r="C54" s="82">
        <f>C11+C22+C23+C24+C29+C33+C37+C42+C46+C47+C48+C51</f>
        <v>-138831.58000000092</v>
      </c>
      <c r="D54" s="83">
        <f>D11+D22+D23+D24+D29+D33+D37+D42+D46+D47+D48+D51</f>
        <v>-2282512.9000000004</v>
      </c>
    </row>
    <row r="55" spans="2:4" ht="14.1" customHeight="1" x14ac:dyDescent="0.25">
      <c r="B55" s="84" t="s">
        <v>152</v>
      </c>
      <c r="C55" s="52">
        <f>C56+C59+C62</f>
        <v>135538.76999999999</v>
      </c>
      <c r="D55" s="53">
        <f>D56+D59+D62</f>
        <v>600000</v>
      </c>
    </row>
    <row r="56" spans="2:4" ht="14.1" customHeight="1" x14ac:dyDescent="0.25">
      <c r="B56" s="45" t="s">
        <v>153</v>
      </c>
      <c r="C56" s="25">
        <f>SUM(C57:C58)</f>
        <v>135538.76999999999</v>
      </c>
      <c r="D56" s="26">
        <f>SUM(D57:D58)</f>
        <v>600000</v>
      </c>
    </row>
    <row r="57" spans="2:4" ht="14.1" customHeight="1" x14ac:dyDescent="0.25">
      <c r="B57" s="45" t="s">
        <v>154</v>
      </c>
      <c r="C57" s="29"/>
      <c r="D57" s="30"/>
    </row>
    <row r="58" spans="2:4" ht="14.1" customHeight="1" x14ac:dyDescent="0.25">
      <c r="B58" s="45" t="s">
        <v>155</v>
      </c>
      <c r="C58" s="29">
        <v>135538.76999999999</v>
      </c>
      <c r="D58" s="30">
        <v>600000</v>
      </c>
    </row>
    <row r="59" spans="2:4" ht="14.1" customHeight="1" x14ac:dyDescent="0.25">
      <c r="B59" s="45" t="s">
        <v>156</v>
      </c>
      <c r="C59" s="25">
        <f>SUM(C60:C61)</f>
        <v>0</v>
      </c>
      <c r="D59" s="26">
        <f>SUM(D60:D61)</f>
        <v>0</v>
      </c>
    </row>
    <row r="60" spans="2:4" ht="14.1" customHeight="1" x14ac:dyDescent="0.25">
      <c r="B60" s="45" t="s">
        <v>157</v>
      </c>
      <c r="C60" s="29"/>
      <c r="D60" s="30"/>
    </row>
    <row r="61" spans="2:4" ht="14.1" customHeight="1" x14ac:dyDescent="0.25">
      <c r="B61" s="45" t="s">
        <v>158</v>
      </c>
      <c r="C61" s="29"/>
      <c r="D61" s="30"/>
    </row>
    <row r="62" spans="2:4" ht="14.1" customHeight="1" x14ac:dyDescent="0.25">
      <c r="B62" s="45" t="s">
        <v>159</v>
      </c>
      <c r="C62" s="29"/>
      <c r="D62" s="85"/>
    </row>
    <row r="63" spans="2:4" ht="14.1" customHeight="1" x14ac:dyDescent="0.25">
      <c r="B63" s="86" t="s">
        <v>160</v>
      </c>
      <c r="C63" s="52">
        <f>SUM(C64:C66)</f>
        <v>-5494928.2400000002</v>
      </c>
      <c r="D63" s="53">
        <f>SUM(D64:D66)</f>
        <v>-24320310</v>
      </c>
    </row>
    <row r="64" spans="2:4" ht="14.1" customHeight="1" x14ac:dyDescent="0.25">
      <c r="B64" s="45" t="s">
        <v>161</v>
      </c>
      <c r="C64" s="78">
        <v>-374380.05</v>
      </c>
      <c r="D64" s="30">
        <v>-1522310</v>
      </c>
    </row>
    <row r="65" spans="2:4" ht="14.1" customHeight="1" x14ac:dyDescent="0.25">
      <c r="B65" s="45" t="s">
        <v>162</v>
      </c>
      <c r="C65" s="78">
        <v>-5120548.1900000004</v>
      </c>
      <c r="D65" s="30">
        <v>-22798000</v>
      </c>
    </row>
    <row r="66" spans="2:4" ht="14.1" customHeight="1" x14ac:dyDescent="0.25">
      <c r="B66" s="45" t="s">
        <v>163</v>
      </c>
      <c r="C66" s="78"/>
      <c r="D66" s="30"/>
    </row>
    <row r="67" spans="2:4" ht="14.1" customHeight="1" x14ac:dyDescent="0.25">
      <c r="B67" s="86" t="s">
        <v>164</v>
      </c>
      <c r="C67" s="52">
        <f>SUM(C68:C69)</f>
        <v>0</v>
      </c>
      <c r="D67" s="53">
        <f>SUM(D68:D69)</f>
        <v>0</v>
      </c>
    </row>
    <row r="68" spans="2:4" ht="14.1" customHeight="1" x14ac:dyDescent="0.25">
      <c r="B68" s="45" t="s">
        <v>165</v>
      </c>
      <c r="C68" s="29"/>
      <c r="D68" s="30"/>
    </row>
    <row r="69" spans="2:4" ht="14.1" customHeight="1" x14ac:dyDescent="0.25">
      <c r="B69" s="45" t="s">
        <v>166</v>
      </c>
      <c r="C69" s="29"/>
      <c r="D69" s="30"/>
    </row>
    <row r="70" spans="2:4" ht="14.1" customHeight="1" x14ac:dyDescent="0.25">
      <c r="B70" s="86" t="s">
        <v>167</v>
      </c>
      <c r="C70" s="29"/>
      <c r="D70" s="30"/>
    </row>
    <row r="71" spans="2:4" ht="14.1" customHeight="1" x14ac:dyDescent="0.25">
      <c r="B71" s="79" t="s">
        <v>168</v>
      </c>
      <c r="C71" s="25">
        <f>SUM(C72:C73)</f>
        <v>0</v>
      </c>
      <c r="D71" s="26">
        <f>SUM(D72:D73)</f>
        <v>0</v>
      </c>
    </row>
    <row r="72" spans="2:4" ht="14.1" customHeight="1" x14ac:dyDescent="0.25">
      <c r="B72" s="46" t="s">
        <v>146</v>
      </c>
      <c r="C72" s="29"/>
      <c r="D72" s="30"/>
    </row>
    <row r="73" spans="2:4" ht="14.1" customHeight="1" x14ac:dyDescent="0.25">
      <c r="B73" s="46" t="s">
        <v>169</v>
      </c>
      <c r="C73" s="87"/>
      <c r="D73" s="88"/>
    </row>
    <row r="74" spans="2:4" ht="18" customHeight="1" x14ac:dyDescent="0.25">
      <c r="B74" s="89" t="s">
        <v>170</v>
      </c>
      <c r="C74" s="82">
        <f>C55+C63+C67+C70+C71</f>
        <v>-5359389.4700000007</v>
      </c>
      <c r="D74" s="83">
        <f>D55+D63+D67+D70+D71</f>
        <v>-23720310</v>
      </c>
    </row>
    <row r="75" spans="2:4" ht="18" customHeight="1" x14ac:dyDescent="0.25">
      <c r="B75" s="89" t="s">
        <v>171</v>
      </c>
      <c r="C75" s="82">
        <f>C54+C74</f>
        <v>-5498221.0500000017</v>
      </c>
      <c r="D75" s="83">
        <f>D54+D74</f>
        <v>-26002822.899999999</v>
      </c>
    </row>
    <row r="76" spans="2:4" ht="14.1" customHeight="1" x14ac:dyDescent="0.25">
      <c r="B76" s="86" t="s">
        <v>172</v>
      </c>
      <c r="C76" s="87"/>
      <c r="D76" s="88"/>
    </row>
    <row r="77" spans="2:4" ht="18" customHeight="1" x14ac:dyDescent="0.25">
      <c r="B77" s="89" t="s">
        <v>173</v>
      </c>
      <c r="C77" s="82">
        <f>C75+C76</f>
        <v>-5498221.0500000017</v>
      </c>
      <c r="D77" s="83">
        <f>D75+D76</f>
        <v>-26002822.899999999</v>
      </c>
    </row>
    <row r="78" spans="2:4" ht="14.1" customHeight="1" x14ac:dyDescent="0.25">
      <c r="B78" s="48"/>
      <c r="C78" s="52"/>
      <c r="D78" s="53"/>
    </row>
    <row r="79" spans="2:4" ht="14.1" customHeight="1" x14ac:dyDescent="0.25">
      <c r="B79" s="90" t="s">
        <v>174</v>
      </c>
      <c r="C79" s="25"/>
      <c r="D79" s="26"/>
    </row>
    <row r="80" spans="2:4" ht="14.1" customHeight="1" x14ac:dyDescent="0.25">
      <c r="B80" s="86" t="s">
        <v>175</v>
      </c>
      <c r="C80" s="29"/>
      <c r="D80" s="30"/>
    </row>
    <row r="81" spans="1:4" ht="14.1" customHeight="1" thickBot="1" x14ac:dyDescent="0.3">
      <c r="B81" s="86"/>
      <c r="C81" s="91"/>
      <c r="D81" s="92"/>
    </row>
    <row r="82" spans="1:4" ht="18" customHeight="1" thickTop="1" thickBot="1" x14ac:dyDescent="0.3">
      <c r="B82" s="93" t="s">
        <v>176</v>
      </c>
      <c r="C82" s="94">
        <f>C77+C80</f>
        <v>-5498221.0500000017</v>
      </c>
      <c r="D82" s="95">
        <f>D77+D80</f>
        <v>-26002822.899999999</v>
      </c>
    </row>
    <row r="83" spans="1:4" ht="14.1" customHeight="1" x14ac:dyDescent="0.25">
      <c r="B83" s="96"/>
      <c r="C83" s="97"/>
    </row>
    <row r="84" spans="1:4" ht="14.1" customHeight="1" x14ac:dyDescent="0.25">
      <c r="B84" s="38" t="s">
        <v>177</v>
      </c>
      <c r="C84" s="38"/>
      <c r="D84" s="38"/>
    </row>
    <row r="85" spans="1:4" ht="14.1" customHeight="1" x14ac:dyDescent="0.25">
      <c r="B85" s="98"/>
      <c r="C85" s="99"/>
    </row>
    <row r="86" spans="1:4" ht="14.1" customHeight="1" x14ac:dyDescent="0.25"/>
    <row r="87" spans="1:4" ht="31.5" customHeight="1" x14ac:dyDescent="0.25">
      <c r="A87" s="133" t="s">
        <v>178</v>
      </c>
      <c r="B87" s="134"/>
      <c r="C87" s="100">
        <f>SUM(C88:C90)</f>
        <v>-10518</v>
      </c>
      <c r="D87" s="100">
        <f>SUM(D88:D90)</f>
        <v>-50</v>
      </c>
    </row>
    <row r="88" spans="1:4" ht="14.1" customHeight="1" x14ac:dyDescent="0.25">
      <c r="A88" s="128" t="s">
        <v>179</v>
      </c>
      <c r="B88" s="129"/>
      <c r="C88" s="29">
        <v>-18</v>
      </c>
      <c r="D88" s="29">
        <v>-50</v>
      </c>
    </row>
    <row r="89" spans="1:4" ht="14.1" customHeight="1" x14ac:dyDescent="0.25">
      <c r="A89" s="101" t="s">
        <v>180</v>
      </c>
      <c r="B89" s="102"/>
      <c r="C89" s="103">
        <v>0</v>
      </c>
      <c r="D89" s="103"/>
    </row>
    <row r="90" spans="1:4" ht="14.1" customHeight="1" x14ac:dyDescent="0.25">
      <c r="A90" s="128" t="s">
        <v>181</v>
      </c>
      <c r="B90" s="129"/>
      <c r="C90" s="104">
        <v>-10500</v>
      </c>
      <c r="D90" s="104">
        <v>0</v>
      </c>
    </row>
    <row r="91" spans="1:4" ht="14.1" customHeight="1" x14ac:dyDescent="0.25"/>
    <row r="92" spans="1:4" ht="25.5" customHeight="1" x14ac:dyDescent="0.25">
      <c r="B92" s="130" t="s">
        <v>182</v>
      </c>
      <c r="C92" s="130"/>
      <c r="D92" s="130"/>
    </row>
    <row r="93" spans="1:4" ht="18.75" customHeight="1" x14ac:dyDescent="0.25">
      <c r="B93" s="105"/>
      <c r="C93" s="105"/>
      <c r="D93" s="105"/>
    </row>
    <row r="94" spans="1:4" ht="14.1" hidden="1" customHeight="1" x14ac:dyDescent="0.25">
      <c r="B94" s="99" t="str">
        <f>B5</f>
        <v>SOCIEDAD: EMPRESA MUNICIPAL DE LA VIVIENDA Y SUELO DE MADRID S.A.</v>
      </c>
      <c r="C94" s="106" t="str">
        <f>C7</f>
        <v>TRIMESTRE</v>
      </c>
      <c r="D94" s="106" t="str">
        <f>D7</f>
        <v>PREVISIÓN</v>
      </c>
    </row>
    <row r="95" spans="1:4" ht="14.1" hidden="1" customHeight="1" x14ac:dyDescent="0.25">
      <c r="C95" s="107">
        <f>C8</f>
        <v>0</v>
      </c>
      <c r="D95" s="107" t="str">
        <f>D8</f>
        <v>CIERRE</v>
      </c>
    </row>
    <row r="96" spans="1:4" ht="14.1" hidden="1" customHeight="1" x14ac:dyDescent="0.25">
      <c r="B96" s="108" t="s">
        <v>183</v>
      </c>
      <c r="C96" s="109">
        <f>C97+C98</f>
        <v>-5498221.0499999896</v>
      </c>
      <c r="D96" s="109">
        <f>D97+D98</f>
        <v>-26002822.900000021</v>
      </c>
    </row>
    <row r="97" spans="2:4" ht="14.1" hidden="1" customHeight="1" x14ac:dyDescent="0.25">
      <c r="B97" s="108" t="s">
        <v>184</v>
      </c>
      <c r="C97" s="110">
        <f>C11+C23+C29+C46+C47+C52+C55+C109</f>
        <v>32584469.010000005</v>
      </c>
      <c r="D97" s="110">
        <f>D11+D23+D29+D46+D47+D52+D55+D109</f>
        <v>133972372.33</v>
      </c>
    </row>
    <row r="98" spans="2:4" ht="14.1" hidden="1" customHeight="1" x14ac:dyDescent="0.25">
      <c r="B98" s="108" t="s">
        <v>185</v>
      </c>
      <c r="C98" s="110">
        <f>C24+C33+C37+C42+C53+C63+C76+C120</f>
        <v>-38082690.059999995</v>
      </c>
      <c r="D98" s="110">
        <f>D24+D33+D37+D42+D53+D63+D76+D120</f>
        <v>-159975195.23000002</v>
      </c>
    </row>
    <row r="99" spans="2:4" ht="14.1" hidden="1" customHeight="1" x14ac:dyDescent="0.25">
      <c r="B99" s="111" t="s">
        <v>186</v>
      </c>
      <c r="C99" s="112" t="e">
        <f>-C65/(([1]BAL!#REF!+[1]BAL!#REF!+#REF!)/2)</f>
        <v>#REF!</v>
      </c>
      <c r="D99" s="113" t="e">
        <f>-D65/((#REF!+#REF!)/2)</f>
        <v>#REF!</v>
      </c>
    </row>
    <row r="100" spans="2:4" ht="14.1" hidden="1" customHeight="1" x14ac:dyDescent="0.25">
      <c r="B100" s="114" t="s">
        <v>187</v>
      </c>
      <c r="C100" s="115"/>
      <c r="D100" s="116"/>
    </row>
    <row r="101" spans="2:4" ht="14.1" hidden="1" customHeight="1" x14ac:dyDescent="0.25">
      <c r="B101" s="117" t="s">
        <v>188</v>
      </c>
      <c r="C101" s="115">
        <f>IF(C22&gt;0,C22,0)</f>
        <v>12103658.380000001</v>
      </c>
      <c r="D101" s="116">
        <f>IF(D22&gt;0,D22,0)</f>
        <v>0</v>
      </c>
    </row>
    <row r="102" spans="2:4" ht="14.1" hidden="1" customHeight="1" x14ac:dyDescent="0.25">
      <c r="B102" s="118" t="s">
        <v>189</v>
      </c>
      <c r="C102" s="115">
        <f>IF(C49&gt;0,C49,0)</f>
        <v>0</v>
      </c>
      <c r="D102" s="116">
        <f>IF(D49&gt;0,D49,0)</f>
        <v>0</v>
      </c>
    </row>
    <row r="103" spans="2:4" ht="14.1" hidden="1" customHeight="1" x14ac:dyDescent="0.25">
      <c r="B103" s="118" t="s">
        <v>190</v>
      </c>
      <c r="C103" s="115">
        <f>IF(C50&gt;0,C50,0)</f>
        <v>228099.05</v>
      </c>
      <c r="D103" s="116">
        <f>IF(D50&gt;0,D50,0)</f>
        <v>228099</v>
      </c>
    </row>
    <row r="104" spans="2:4" ht="14.1" hidden="1" customHeight="1" x14ac:dyDescent="0.25">
      <c r="B104" s="119" t="s">
        <v>191</v>
      </c>
      <c r="C104" s="115">
        <f>IF(C67&gt;0,C67,0)</f>
        <v>0</v>
      </c>
      <c r="D104" s="116">
        <f>IF(D67&gt;0,D67,0)</f>
        <v>0</v>
      </c>
    </row>
    <row r="105" spans="2:4" ht="14.1" hidden="1" customHeight="1" x14ac:dyDescent="0.25">
      <c r="B105" s="119" t="s">
        <v>192</v>
      </c>
      <c r="C105" s="115">
        <f>IF(C70&gt;0,C70,0)</f>
        <v>0</v>
      </c>
      <c r="D105" s="116">
        <f>IF(D70&gt;0,D70,0)</f>
        <v>0</v>
      </c>
    </row>
    <row r="106" spans="2:4" ht="14.1" hidden="1" customHeight="1" x14ac:dyDescent="0.25">
      <c r="B106" s="118" t="s">
        <v>193</v>
      </c>
      <c r="C106" s="115">
        <f>IF(C72&gt;0,C72,0)</f>
        <v>0</v>
      </c>
      <c r="D106" s="116">
        <f>IF(D72&gt;0,D72,0)</f>
        <v>0</v>
      </c>
    </row>
    <row r="107" spans="2:4" ht="14.1" hidden="1" customHeight="1" x14ac:dyDescent="0.25">
      <c r="B107" s="118" t="s">
        <v>194</v>
      </c>
      <c r="C107" s="115">
        <f>IF(C73&gt;0,C73,0)</f>
        <v>0</v>
      </c>
      <c r="D107" s="116">
        <f>IF(D73&gt;0,D73,0)</f>
        <v>0</v>
      </c>
    </row>
    <row r="108" spans="2:4" ht="14.1" hidden="1" customHeight="1" x14ac:dyDescent="0.25">
      <c r="B108" s="119" t="s">
        <v>195</v>
      </c>
      <c r="C108" s="115">
        <f>IF(C80&gt;0,C80,0)</f>
        <v>0</v>
      </c>
      <c r="D108" s="116">
        <f>IF(D80&gt;0,D80,0)</f>
        <v>0</v>
      </c>
    </row>
    <row r="109" spans="2:4" ht="14.1" hidden="1" customHeight="1" x14ac:dyDescent="0.25">
      <c r="B109" s="120" t="s">
        <v>196</v>
      </c>
      <c r="C109" s="121">
        <f>SUM(C101:C108)</f>
        <v>12331757.430000002</v>
      </c>
      <c r="D109" s="122">
        <f>SUM(D101:D108)</f>
        <v>228099</v>
      </c>
    </row>
    <row r="110" spans="2:4" ht="14.1" hidden="1" customHeight="1" x14ac:dyDescent="0.25">
      <c r="C110" s="109"/>
      <c r="D110" s="109"/>
    </row>
    <row r="111" spans="2:4" ht="14.1" hidden="1" customHeight="1" x14ac:dyDescent="0.25">
      <c r="B111" s="114" t="s">
        <v>197</v>
      </c>
      <c r="C111" s="123"/>
      <c r="D111" s="124"/>
    </row>
    <row r="112" spans="2:4" ht="14.1" hidden="1" customHeight="1" x14ac:dyDescent="0.25">
      <c r="B112" s="117" t="s">
        <v>188</v>
      </c>
      <c r="C112" s="115">
        <f>IF(C22&lt;0,C22,0)</f>
        <v>0</v>
      </c>
      <c r="D112" s="116">
        <f>IF(D22&lt;0,D22,0)</f>
        <v>-43242176</v>
      </c>
    </row>
    <row r="113" spans="2:4" ht="14.1" hidden="1" customHeight="1" x14ac:dyDescent="0.25">
      <c r="B113" s="118" t="s">
        <v>189</v>
      </c>
      <c r="C113" s="115">
        <f>IF(C49&lt;0,C49,0)</f>
        <v>-4454.04</v>
      </c>
      <c r="D113" s="116">
        <f>IF(D49&lt;0,D49,0)</f>
        <v>-4454</v>
      </c>
    </row>
    <row r="114" spans="2:4" ht="14.1" hidden="1" customHeight="1" x14ac:dyDescent="0.25">
      <c r="B114" s="118" t="s">
        <v>190</v>
      </c>
      <c r="C114" s="115">
        <f>IF(C50&lt;0,C50,0)</f>
        <v>0</v>
      </c>
      <c r="D114" s="116">
        <f>IF(D50&lt;0,D50,0)</f>
        <v>0</v>
      </c>
    </row>
    <row r="115" spans="2:4" ht="14.1" hidden="1" customHeight="1" x14ac:dyDescent="0.25">
      <c r="B115" s="119" t="s">
        <v>191</v>
      </c>
      <c r="C115" s="115">
        <f>IF(C67&lt;0,C67,0)</f>
        <v>0</v>
      </c>
      <c r="D115" s="116">
        <f>IF(D67&lt;0,D67,0)</f>
        <v>0</v>
      </c>
    </row>
    <row r="116" spans="2:4" ht="14.1" hidden="1" customHeight="1" x14ac:dyDescent="0.25">
      <c r="B116" s="119" t="s">
        <v>192</v>
      </c>
      <c r="C116" s="115">
        <f>IF(C70&lt;0,C70,0)</f>
        <v>0</v>
      </c>
      <c r="D116" s="116">
        <f>IF(D70&lt;0,D70,0)</f>
        <v>0</v>
      </c>
    </row>
    <row r="117" spans="2:4" ht="14.1" hidden="1" customHeight="1" x14ac:dyDescent="0.25">
      <c r="B117" s="118" t="s">
        <v>193</v>
      </c>
      <c r="C117" s="115">
        <f>IF(C72&lt;0,C72,0)</f>
        <v>0</v>
      </c>
      <c r="D117" s="116">
        <f>IF(D72&lt;0,D72,0)</f>
        <v>0</v>
      </c>
    </row>
    <row r="118" spans="2:4" ht="14.1" hidden="1" customHeight="1" x14ac:dyDescent="0.25">
      <c r="B118" s="118" t="s">
        <v>194</v>
      </c>
      <c r="C118" s="115">
        <f>IF(C73&lt;0,C73,0)</f>
        <v>0</v>
      </c>
      <c r="D118" s="116">
        <f>IF(D73&lt;0,D73,0)</f>
        <v>0</v>
      </c>
    </row>
    <row r="119" spans="2:4" ht="14.1" hidden="1" customHeight="1" x14ac:dyDescent="0.25">
      <c r="B119" s="119" t="s">
        <v>195</v>
      </c>
      <c r="C119" s="115">
        <f>IF(C80&lt;0,C80,0)</f>
        <v>0</v>
      </c>
      <c r="D119" s="116">
        <f>IF(D80&lt;0,D80,0)</f>
        <v>0</v>
      </c>
    </row>
    <row r="120" spans="2:4" ht="14.1" hidden="1" customHeight="1" x14ac:dyDescent="0.25">
      <c r="B120" s="120" t="s">
        <v>196</v>
      </c>
      <c r="C120" s="121">
        <f>SUM(C112:C119)</f>
        <v>-4454.04</v>
      </c>
      <c r="D120" s="122">
        <f>SUM(D112:D119)</f>
        <v>-43246630</v>
      </c>
    </row>
    <row r="121" spans="2:4" ht="14.1" customHeight="1" x14ac:dyDescent="0.25"/>
    <row r="122" spans="2:4" ht="14.1" customHeight="1" x14ac:dyDescent="0.25"/>
    <row r="123" spans="2:4" ht="14.1" customHeight="1" x14ac:dyDescent="0.25"/>
    <row r="124" spans="2:4" ht="14.1" customHeight="1" x14ac:dyDescent="0.25"/>
    <row r="125" spans="2:4" ht="14.1" customHeight="1" x14ac:dyDescent="0.25"/>
    <row r="126" spans="2:4" ht="14.1" customHeight="1" x14ac:dyDescent="0.25"/>
    <row r="127" spans="2:4" ht="14.1" customHeight="1" x14ac:dyDescent="0.25"/>
    <row r="128" spans="2:4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  <row r="377" ht="14.1" customHeight="1" x14ac:dyDescent="0.25"/>
    <row r="378" ht="14.1" customHeight="1" x14ac:dyDescent="0.25"/>
    <row r="379" ht="14.1" customHeight="1" x14ac:dyDescent="0.25"/>
    <row r="380" ht="14.1" customHeight="1" x14ac:dyDescent="0.25"/>
    <row r="381" ht="14.1" customHeight="1" x14ac:dyDescent="0.25"/>
    <row r="382" ht="14.1" customHeight="1" x14ac:dyDescent="0.25"/>
    <row r="383" ht="14.1" customHeight="1" x14ac:dyDescent="0.25"/>
    <row r="384" ht="14.1" customHeight="1" x14ac:dyDescent="0.25"/>
    <row r="385" ht="14.1" customHeight="1" x14ac:dyDescent="0.25"/>
    <row r="386" ht="14.1" customHeight="1" x14ac:dyDescent="0.25"/>
    <row r="387" ht="14.1" customHeight="1" x14ac:dyDescent="0.25"/>
    <row r="388" ht="14.1" customHeight="1" x14ac:dyDescent="0.25"/>
    <row r="389" ht="14.1" customHeight="1" x14ac:dyDescent="0.25"/>
    <row r="390" ht="14.1" customHeight="1" x14ac:dyDescent="0.25"/>
    <row r="391" ht="14.1" customHeight="1" x14ac:dyDescent="0.25"/>
    <row r="392" ht="14.1" customHeight="1" x14ac:dyDescent="0.25"/>
    <row r="393" ht="14.1" customHeight="1" x14ac:dyDescent="0.25"/>
    <row r="394" ht="14.1" customHeight="1" x14ac:dyDescent="0.25"/>
    <row r="395" ht="14.1" customHeight="1" x14ac:dyDescent="0.25"/>
    <row r="396" ht="14.1" customHeight="1" x14ac:dyDescent="0.25"/>
    <row r="397" ht="14.1" customHeight="1" x14ac:dyDescent="0.25"/>
    <row r="398" ht="14.1" customHeight="1" x14ac:dyDescent="0.25"/>
  </sheetData>
  <mergeCells count="8">
    <mergeCell ref="A90:B90"/>
    <mergeCell ref="B92:D92"/>
    <mergeCell ref="B3:D3"/>
    <mergeCell ref="I7:J7"/>
    <mergeCell ref="K7:L7"/>
    <mergeCell ref="G8:H8"/>
    <mergeCell ref="A87:B87"/>
    <mergeCell ref="A88:B88"/>
  </mergeCells>
  <conditionalFormatting sqref="C96:D96">
    <cfRule type="cellIs" dxfId="2" priority="1" stopIfTrue="1" operator="notEqual">
      <formula>C82</formula>
    </cfRule>
  </conditionalFormatting>
  <conditionalFormatting sqref="C13:D16 C18:D21 C23:D23 C30:D32 C46:D47 C52:D52 C57:D58 C60:D62">
    <cfRule type="cellIs" dxfId="1" priority="2" stopIfTrue="1" operator="lessThan">
      <formula>0</formula>
    </cfRule>
  </conditionalFormatting>
  <conditionalFormatting sqref="C27:D27 C34:D35 C38:D38 C41:D41 C43:D45 C53:D53 C64:D66">
    <cfRule type="cellIs" dxfId="0" priority="3" stopIfTrue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n xmlns="e4b73361-b4d4-4302-9756-11c2890942ab">1</Orde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10F388-C8C6-4F1B-B24A-DFC187F82BE2}"/>
</file>

<file path=customXml/itemProps2.xml><?xml version="1.0" encoding="utf-8"?>
<ds:datastoreItem xmlns:ds="http://schemas.openxmlformats.org/officeDocument/2006/customXml" ds:itemID="{B0352F2C-ACCF-48F1-88EC-C51FD749A911}"/>
</file>

<file path=customXml/itemProps3.xml><?xml version="1.0" encoding="utf-8"?>
<ds:datastoreItem xmlns:ds="http://schemas.openxmlformats.org/officeDocument/2006/customXml" ds:itemID="{EE1894B4-40A5-4254-B285-962252AB30E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</vt:lpstr>
      <vt:lpstr>PYG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2015-10-05T15:18:24Z</dcterms:created>
  <dcterms:modified xsi:type="dcterms:W3CDTF">2015-10-05T15:33:03Z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100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