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conO\AppData\Local\Microsoft\Windows\INetCache\Content.Outlook\N14U9SCL\"/>
    </mc:Choice>
  </mc:AlternateContent>
  <bookViews>
    <workbookView xWindow="0" yWindow="0" windowWidth="23040" windowHeight="8616" firstSheet="1" activeTab="1"/>
  </bookViews>
  <sheets>
    <sheet name="EJEMPLO BONO ESPECIFICO" sheetId="4" state="hidden" r:id="rId1"/>
    <sheet name="CALCULADORA BONO VIVIENDA" sheetId="5" r:id="rId2"/>
  </sheets>
  <calcPr calcId="162913"/>
</workbook>
</file>

<file path=xl/calcChain.xml><?xml version="1.0" encoding="utf-8"?>
<calcChain xmlns="http://schemas.openxmlformats.org/spreadsheetml/2006/main">
  <c r="B4" i="4" l="1"/>
  <c r="B15" i="4" s="1"/>
  <c r="B6" i="4" l="1"/>
  <c r="B7" i="4"/>
  <c r="L4" i="4" l="1"/>
  <c r="L9" i="4"/>
  <c r="L8" i="4"/>
  <c r="L7" i="4"/>
  <c r="L6" i="4"/>
  <c r="L5" i="4"/>
  <c r="B5" i="4" l="1"/>
  <c r="B3" i="4" l="1"/>
  <c r="B40" i="4" l="1"/>
  <c r="B39" i="4"/>
  <c r="B38" i="4"/>
  <c r="B37" i="4"/>
  <c r="B36" i="4"/>
  <c r="B35" i="4"/>
  <c r="B9" i="4"/>
  <c r="B28" i="4"/>
  <c r="B27" i="4"/>
  <c r="B26" i="4"/>
  <c r="B25" i="4"/>
  <c r="B24" i="4"/>
  <c r="B23" i="4"/>
  <c r="B22" i="4"/>
  <c r="B41" i="4" l="1"/>
  <c r="K15" i="5" s="1"/>
  <c r="B29" i="4"/>
  <c r="B8" i="4" l="1"/>
  <c r="H15" i="5"/>
  <c r="C42" i="4"/>
  <c r="B14" i="4" l="1"/>
  <c r="E8" i="5"/>
  <c r="B30" i="4"/>
  <c r="B18" i="4"/>
  <c r="B19" i="4" l="1"/>
  <c r="B16" i="4"/>
  <c r="B10" i="4" s="1"/>
  <c r="B12" i="5" s="1"/>
  <c r="D17" i="4" l="1"/>
  <c r="E11" i="5"/>
  <c r="B20" i="4" l="1"/>
  <c r="C33" i="4" s="1"/>
  <c r="C44" i="4" s="1"/>
  <c r="C46" i="4" l="1"/>
  <c r="D50" i="4" l="1"/>
  <c r="D52" i="4" s="1"/>
  <c r="B15" i="5" l="1"/>
  <c r="E15" i="5"/>
  <c r="D54" i="4"/>
  <c r="B17" i="5" s="1"/>
</calcChain>
</file>

<file path=xl/sharedStrings.xml><?xml version="1.0" encoding="utf-8"?>
<sst xmlns="http://schemas.openxmlformats.org/spreadsheetml/2006/main" count="97" uniqueCount="67">
  <si>
    <t>&lt;35 años</t>
  </si>
  <si>
    <t>No</t>
  </si>
  <si>
    <t>&gt;65 años</t>
  </si>
  <si>
    <t>Dependencia grado II o III</t>
  </si>
  <si>
    <t>Victima de terrorismo</t>
  </si>
  <si>
    <t>Victima violencia genero</t>
  </si>
  <si>
    <t>Dependencia grado  III</t>
  </si>
  <si>
    <t>Familia Numerosa</t>
  </si>
  <si>
    <t>Ingresos</t>
  </si>
  <si>
    <t>Nº Miembros Unidad Familiar</t>
  </si>
  <si>
    <t>Cumple con las condiciones generales Bono Vivienda</t>
  </si>
  <si>
    <t>Bonificación General Máxima (150€ * nº de miembros de la U.F.) (5)</t>
  </si>
  <si>
    <t>Bonificación general a tener en cuenta (6): El menor entre (4) y (5)</t>
  </si>
  <si>
    <t>Bonificación específica (7)</t>
  </si>
  <si>
    <t xml:space="preserve">EJEMPLO BONO GENERAL + CARACTERÍSTICAS ESPECIFICAS </t>
  </si>
  <si>
    <t>Sí</t>
  </si>
  <si>
    <t>Renta vivienda elegida</t>
  </si>
  <si>
    <t>Discapacidad ≥ 33%</t>
  </si>
  <si>
    <t>Hijos dependientes económicamente &lt; 25 años</t>
  </si>
  <si>
    <t>Separados / Divorciados</t>
  </si>
  <si>
    <t>Familia monoparental/con o Sín custodia compartida</t>
  </si>
  <si>
    <t>Hijos dependientes económicamente con discapacidad ≥ 33%, Sín límite de edad</t>
  </si>
  <si>
    <t>Lím. Inferior</t>
  </si>
  <si>
    <t>Lím. Superior</t>
  </si>
  <si>
    <t>Miembros U.F.</t>
  </si>
  <si>
    <t>¿Cumple horquilla de ingresos?</t>
  </si>
  <si>
    <t xml:space="preserve">Esfuerzo pago renta (3) = % en función de los miembros de la U.F.  * (1) </t>
  </si>
  <si>
    <t>Renta Vivienda elegida (2)</t>
  </si>
  <si>
    <t>Cantidad a Bonificar (4) = (2) - (3)</t>
  </si>
  <si>
    <t>Total BONO VIVIENDA</t>
  </si>
  <si>
    <t>Discapacidad ≥ 65%</t>
  </si>
  <si>
    <t>¿Cumple capacidad de pago?</t>
  </si>
  <si>
    <t>Familia monoparental</t>
  </si>
  <si>
    <t>Renta vivienda elegida (1)</t>
  </si>
  <si>
    <t>Renta a pagar por el inquilino (2)</t>
  </si>
  <si>
    <t>BONO VIVIENDA (3) = (1) - (2)</t>
  </si>
  <si>
    <t xml:space="preserve">Esfuerzo de renta final (tras deducir bono vivienda) </t>
  </si>
  <si>
    <t>Cumple con las condiciones específicas Bono Vivienda</t>
  </si>
  <si>
    <t>Lista desplegable</t>
  </si>
  <si>
    <t>(1) Renta de vivienda elegida</t>
  </si>
  <si>
    <t>(2) Renta a pagar por el inquilino</t>
  </si>
  <si>
    <t>Años de empadronamiento</t>
  </si>
  <si>
    <t>Cumple con capacidad de pago para el pago de la renta del alquiler?</t>
  </si>
  <si>
    <t>Ingresos Brutos Mensuales</t>
  </si>
  <si>
    <t>Condiciones Generales Bono Vivienda</t>
  </si>
  <si>
    <t>Condiciones Específicas Bono Vivienda</t>
  </si>
  <si>
    <t>Solvencia 30% de los ingresos netos familiares</t>
  </si>
  <si>
    <t>Ejemplo</t>
  </si>
  <si>
    <t>Los arrendatarios destinarán hasta un máximo del 30% de sus ingresos netos familiares para abonar el importe de la renta y la cuota ordinaria de la Comunidad de Propietarios, siendo el importe mínimo de la renta a abonar de, al menos, 450 euros mensuales.</t>
  </si>
  <si>
    <t>Posible renta a pagar una vez descontadas las bonificaciones [(1) - (8)]</t>
  </si>
  <si>
    <t>Renta a pagar por el inquilino  ≥ 450€</t>
  </si>
  <si>
    <t>Hijos dependientes económicamente &lt; 25 años o embarazadas</t>
  </si>
  <si>
    <t>Separados / Divorciados con hijos</t>
  </si>
  <si>
    <t>Victima violencia genero o víctimas por violencia en el ámbito de la pareja o expareja</t>
  </si>
  <si>
    <t>Retención IRPF</t>
  </si>
  <si>
    <t>Promedio</t>
  </si>
  <si>
    <t>Ingresos Netos Familiares  (1) = Ingresos brutos familiares - cotizaciones a la seguridad social (6,35%) ´- Retención IRPF</t>
  </si>
  <si>
    <t>* Para el cálculo de los ingresos brutos mensuales se prorratean las pagas extraordinarias en 12 meses.</t>
  </si>
  <si>
    <r>
      <rPr>
        <b/>
        <sz val="16"/>
        <color theme="1"/>
        <rFont val="Calibri"/>
        <family val="2"/>
        <scheme val="minor"/>
      </rPr>
      <t>Ingresos brutos mensuales actuales de la unidad familiar:</t>
    </r>
    <r>
      <rPr>
        <sz val="16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 xml:space="preserve">(Ingresos brutos anuales de todos y cada uno de los miembros de la unidad familar </t>
    </r>
    <r>
      <rPr>
        <sz val="14"/>
        <color theme="1"/>
        <rFont val="Calibri"/>
        <family val="2"/>
      </rPr>
      <t>÷</t>
    </r>
    <r>
      <rPr>
        <sz val="14"/>
        <color theme="1"/>
        <rFont val="Calibri"/>
        <family val="2"/>
        <scheme val="minor"/>
      </rPr>
      <t xml:space="preserve"> 12 meses)*</t>
    </r>
  </si>
  <si>
    <t>¿Cumple con ingresos?*</t>
  </si>
  <si>
    <t>A efectos de calcular la retención IRPF se ha considerado un tipo de retención promedio en función de los miembros de la unidad familiar.</t>
  </si>
  <si>
    <r>
      <t xml:space="preserve">* Dicho cálculo se efectuará a partir de la comprobación administrativa o de la certificación aportada relativa a los ingresos económicos percibidos por cada miembro de la unidad familiar o convivencial respecto del Impuesto sobre la Renta de las Personas Físicas o norma que lo sustituya, relativas al período impositivo inmediatamente anterior, con plazo de presentación vencido. </t>
    </r>
    <r>
      <rPr>
        <b/>
        <sz val="14"/>
        <color rgb="FFFF0000"/>
        <rFont val="Calibri"/>
        <family val="2"/>
        <scheme val="minor"/>
      </rPr>
      <t>EN ESTA CALCULADORA SE CONSIDERARÁ QUE LOS INGRESOS ACTUALES SON IDENTICOS A LOS DEL PERIODO IRPF CON PLAZO DE PRESENTACION VENCIDO.</t>
    </r>
  </si>
  <si>
    <r>
      <rPr>
        <b/>
        <sz val="14"/>
        <color theme="1"/>
        <rFont val="Calibri"/>
        <family val="2"/>
        <scheme val="minor"/>
      </rPr>
      <t xml:space="preserve">A efectos de calcular la renta de alquiler mensual de la vivienda se considerarán los Ingresos Netos Familiares </t>
    </r>
    <r>
      <rPr>
        <sz val="14"/>
        <color theme="1"/>
        <rFont val="Calibri"/>
        <family val="2"/>
        <scheme val="minor"/>
      </rPr>
      <t>= Ingresos brutos mensuales actuales de la unidad familiar - Cotizaciones a la Seguridad Social - Retención IRPF*.</t>
    </r>
  </si>
  <si>
    <r>
      <rPr>
        <b/>
        <sz val="24"/>
        <color rgb="FFFF0000"/>
        <rFont val="Calibri"/>
        <family val="2"/>
        <scheme val="minor"/>
      </rPr>
      <t>¡Atención!</t>
    </r>
    <r>
      <rPr>
        <sz val="24"/>
        <color rgb="FFFF0000"/>
        <rFont val="Calibri"/>
        <family val="2"/>
        <scheme val="minor"/>
      </rPr>
      <t xml:space="preserve"> Sólo se introducen datos en las celdas de color naranja, el resto están bloqueadas.</t>
    </r>
  </si>
  <si>
    <r>
      <rPr>
        <b/>
        <sz val="16"/>
        <rFont val="Calibri"/>
        <family val="2"/>
        <scheme val="minor"/>
      </rPr>
      <t>Renta de alquiler máxima a la que puede optar por una vivienda</t>
    </r>
    <r>
      <rPr>
        <sz val="16"/>
        <rFont val="Calibri"/>
        <family val="2"/>
        <scheme val="minor"/>
      </rPr>
      <t>. Solvencia 30% ingresos netos familiares actuales.</t>
    </r>
  </si>
  <si>
    <t>TOTAL PROBABLE A BONIFICAR (8) = (6) + (7). Máx 900€</t>
  </si>
  <si>
    <r>
      <t>Este simulador es una ayuda para estimar,</t>
    </r>
    <r>
      <rPr>
        <u/>
        <sz val="24"/>
        <color theme="1"/>
        <rFont val="Calibri"/>
        <family val="2"/>
        <scheme val="minor"/>
      </rPr>
      <t xml:space="preserve"> de manera orientativa y sin que genere ningún resultado vinculante para la EMVS, </t>
    </r>
    <r>
      <rPr>
        <sz val="24"/>
        <color theme="1"/>
        <rFont val="Calibri"/>
        <family val="2"/>
        <scheme val="minor"/>
      </rPr>
      <t xml:space="preserve">el importe del Bono Vivienda, basado en unas estimaciones en función de sus respuestas. </t>
    </r>
    <r>
      <rPr>
        <b/>
        <sz val="24"/>
        <color theme="1"/>
        <rFont val="Calibri"/>
        <family val="2"/>
        <scheme val="minor"/>
      </rPr>
      <t>Sólo cuando aporte la documentación pertinente se le informará del importe final de su Bono Vivienda.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</si>
</sst>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0.000"/>
    <numFmt numFmtId="165" formatCode="_-* #,##0\ &quot;€&quot;_-;\-* #,##0\ &quot;€&quot;_-;_-* &quot;-&quot;??\ &quot;€&quot;_-;_-@_-"/>
    <numFmt numFmtId="166" formatCode="#,##0.00\ &quot;€&quot;"/>
    <numFmt numFmtId="167" formatCode="#,##0\ &quot;€&quot;"/>
  </numFmts>
  <fonts count="3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2"/>
      <color theme="1"/>
      <name val="Calibri"/>
      <family val="2"/>
    </font>
    <font>
      <sz val="12"/>
      <color rgb="FFFA7D00"/>
      <name val="Calibri"/>
      <family val="2"/>
      <scheme val="minor"/>
    </font>
    <font>
      <b/>
      <sz val="18"/>
      <color rgb="FF404040"/>
      <name val="Oswald Regular"/>
    </font>
    <font>
      <b/>
      <sz val="12"/>
      <color rgb="FFFA7D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231F20"/>
      <name val="Calibri"/>
      <family val="2"/>
      <scheme val="minor"/>
    </font>
    <font>
      <sz val="16"/>
      <color rgb="FF3F3F76"/>
      <name val="Calibri"/>
      <family val="2"/>
      <scheme val="minor"/>
    </font>
    <font>
      <b/>
      <sz val="16"/>
      <color rgb="FF3F3F3F"/>
      <name val="Calibri"/>
      <family val="2"/>
      <scheme val="minor"/>
    </font>
    <font>
      <sz val="24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u/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DF89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6" borderId="16" applyNumberFormat="0" applyAlignment="0" applyProtection="0"/>
    <xf numFmtId="0" fontId="11" fillId="7" borderId="17" applyNumberFormat="0" applyAlignment="0" applyProtection="0"/>
    <xf numFmtId="0" fontId="12" fillId="7" borderId="16" applyNumberFormat="0" applyAlignment="0" applyProtection="0"/>
    <xf numFmtId="0" fontId="13" fillId="0" borderId="18" applyNumberFormat="0" applyFill="0" applyAlignment="0" applyProtection="0"/>
  </cellStyleXfs>
  <cellXfs count="193">
    <xf numFmtId="0" fontId="0" fillId="0" borderId="0" xfId="0"/>
    <xf numFmtId="4" fontId="0" fillId="0" borderId="0" xfId="0" applyNumberFormat="1" applyAlignment="1">
      <alignment horizontal="center"/>
    </xf>
    <xf numFmtId="0" fontId="2" fillId="0" borderId="0" xfId="0" applyNumberFormat="1" applyFont="1" applyAlignment="1">
      <alignment horizontal="center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4" fontId="2" fillId="3" borderId="6" xfId="0" applyNumberFormat="1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center" wrapText="1"/>
    </xf>
    <xf numFmtId="0" fontId="2" fillId="0" borderId="8" xfId="0" applyNumberFormat="1" applyFont="1" applyBorder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2" fillId="0" borderId="0" xfId="0" applyNumberFormat="1" applyFont="1" applyFill="1" applyAlignment="1">
      <alignment horizontal="center" wrapText="1"/>
    </xf>
    <xf numFmtId="44" fontId="2" fillId="0" borderId="0" xfId="1" applyFont="1" applyFill="1" applyAlignment="1">
      <alignment horizontal="center" wrapText="1"/>
    </xf>
    <xf numFmtId="0" fontId="0" fillId="0" borderId="0" xfId="0" applyNumberFormat="1" applyFont="1" applyFill="1" applyAlignment="1">
      <alignment horizontal="center" wrapText="1"/>
    </xf>
    <xf numFmtId="4" fontId="2" fillId="2" borderId="15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/>
    </xf>
    <xf numFmtId="167" fontId="2" fillId="0" borderId="13" xfId="1" applyNumberFormat="1" applyFont="1" applyBorder="1" applyAlignment="1">
      <alignment horizontal="center"/>
    </xf>
    <xf numFmtId="167" fontId="2" fillId="0" borderId="14" xfId="1" applyNumberFormat="1" applyFont="1" applyBorder="1" applyAlignment="1">
      <alignment horizontal="center"/>
    </xf>
    <xf numFmtId="167" fontId="9" fillId="0" borderId="13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5" xfId="0" applyNumberFormat="1" applyFont="1" applyBorder="1" applyAlignment="1">
      <alignment vertical="center" wrapText="1"/>
    </xf>
    <xf numFmtId="167" fontId="2" fillId="0" borderId="3" xfId="1" applyNumberFormat="1" applyFont="1" applyBorder="1" applyAlignment="1">
      <alignment horizontal="center"/>
    </xf>
    <xf numFmtId="167" fontId="2" fillId="0" borderId="4" xfId="1" applyNumberFormat="1" applyFont="1" applyBorder="1" applyAlignment="1">
      <alignment horizontal="center"/>
    </xf>
    <xf numFmtId="0" fontId="17" fillId="0" borderId="18" xfId="6" applyFont="1"/>
    <xf numFmtId="167" fontId="9" fillId="0" borderId="3" xfId="1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left" vertical="top" wrapText="1"/>
    </xf>
    <xf numFmtId="0" fontId="5" fillId="0" borderId="9" xfId="0" applyNumberFormat="1" applyFont="1" applyFill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center" wrapText="1"/>
    </xf>
    <xf numFmtId="167" fontId="5" fillId="0" borderId="1" xfId="1" applyNumberFormat="1" applyFont="1" applyFill="1" applyBorder="1" applyAlignment="1">
      <alignment horizontal="center" wrapText="1"/>
    </xf>
    <xf numFmtId="167" fontId="0" fillId="0" borderId="0" xfId="0" applyNumberFormat="1"/>
    <xf numFmtId="167" fontId="6" fillId="5" borderId="1" xfId="1" applyNumberFormat="1" applyFont="1" applyFill="1" applyBorder="1" applyAlignment="1">
      <alignment horizontal="center" vertical="center" wrapText="1"/>
    </xf>
    <xf numFmtId="167" fontId="5" fillId="0" borderId="1" xfId="1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top"/>
    </xf>
    <xf numFmtId="167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2" fillId="0" borderId="0" xfId="0" applyNumberFormat="1" applyFont="1" applyAlignment="1">
      <alignment wrapText="1"/>
    </xf>
    <xf numFmtId="165" fontId="2" fillId="0" borderId="0" xfId="1" applyNumberFormat="1" applyFont="1" applyAlignment="1">
      <alignment wrapText="1"/>
    </xf>
    <xf numFmtId="167" fontId="14" fillId="6" borderId="28" xfId="3" applyNumberFormat="1" applyFont="1" applyBorder="1" applyAlignment="1">
      <alignment horizontal="center" vertical="center" wrapText="1"/>
    </xf>
    <xf numFmtId="167" fontId="2" fillId="0" borderId="0" xfId="0" applyNumberFormat="1" applyFont="1" applyAlignment="1">
      <alignment vertical="center"/>
    </xf>
    <xf numFmtId="167" fontId="17" fillId="7" borderId="32" xfId="5" applyNumberFormat="1" applyFont="1" applyBorder="1" applyAlignment="1">
      <alignment horizontal="center" wrapText="1"/>
    </xf>
    <xf numFmtId="0" fontId="5" fillId="5" borderId="23" xfId="0" applyNumberFormat="1" applyFont="1" applyFill="1" applyBorder="1" applyAlignment="1">
      <alignment vertical="center" wrapText="1"/>
    </xf>
    <xf numFmtId="0" fontId="5" fillId="5" borderId="11" xfId="0" applyNumberFormat="1" applyFont="1" applyFill="1" applyBorder="1" applyAlignment="1">
      <alignment vertical="center" wrapText="1"/>
    </xf>
    <xf numFmtId="0" fontId="5" fillId="5" borderId="12" xfId="0" applyNumberFormat="1" applyFont="1" applyFill="1" applyBorder="1" applyAlignment="1">
      <alignment vertical="center" wrapText="1"/>
    </xf>
    <xf numFmtId="9" fontId="17" fillId="7" borderId="28" xfId="5" applyNumberFormat="1" applyFont="1" applyBorder="1" applyAlignment="1">
      <alignment horizontal="center" wrapText="1"/>
    </xf>
    <xf numFmtId="167" fontId="17" fillId="7" borderId="30" xfId="5" applyNumberFormat="1" applyFont="1" applyBorder="1" applyAlignment="1">
      <alignment horizontal="center" wrapText="1"/>
    </xf>
    <xf numFmtId="167" fontId="19" fillId="7" borderId="9" xfId="5" applyNumberFormat="1" applyFont="1" applyBorder="1" applyAlignment="1">
      <alignment horizontal="center" wrapText="1"/>
    </xf>
    <xf numFmtId="1" fontId="14" fillId="6" borderId="28" xfId="3" applyNumberFormat="1" applyFont="1" applyBorder="1" applyAlignment="1">
      <alignment horizontal="center" wrapText="1"/>
    </xf>
    <xf numFmtId="1" fontId="14" fillId="6" borderId="29" xfId="3" applyNumberFormat="1" applyFont="1" applyBorder="1" applyAlignment="1">
      <alignment horizontal="center" wrapText="1"/>
    </xf>
    <xf numFmtId="1" fontId="14" fillId="6" borderId="30" xfId="3" applyNumberFormat="1" applyFont="1" applyBorder="1" applyAlignment="1">
      <alignment horizontal="center" wrapText="1"/>
    </xf>
    <xf numFmtId="3" fontId="19" fillId="7" borderId="33" xfId="5" applyNumberFormat="1" applyFont="1" applyBorder="1" applyAlignment="1">
      <alignment horizontal="center" wrapText="1"/>
    </xf>
    <xf numFmtId="167" fontId="19" fillId="7" borderId="30" xfId="5" applyNumberFormat="1" applyFont="1" applyBorder="1" applyAlignment="1">
      <alignment horizontal="center" vertical="center" wrapText="1"/>
    </xf>
    <xf numFmtId="167" fontId="19" fillId="7" borderId="1" xfId="5" applyNumberFormat="1" applyFont="1" applyBorder="1" applyAlignment="1">
      <alignment horizontal="center" vertical="center" wrapText="1"/>
    </xf>
    <xf numFmtId="0" fontId="14" fillId="6" borderId="19" xfId="3" applyFont="1" applyBorder="1" applyAlignment="1">
      <alignment horizontal="center" vertical="center" wrapText="1"/>
    </xf>
    <xf numFmtId="0" fontId="14" fillId="6" borderId="20" xfId="3" applyFont="1" applyBorder="1" applyAlignment="1">
      <alignment horizontal="center" vertical="center" wrapText="1"/>
    </xf>
    <xf numFmtId="0" fontId="14" fillId="6" borderId="30" xfId="3" applyFont="1" applyBorder="1" applyAlignment="1">
      <alignment horizontal="center" vertical="center" wrapText="1"/>
    </xf>
    <xf numFmtId="3" fontId="19" fillId="7" borderId="9" xfId="5" applyNumberFormat="1" applyFont="1" applyBorder="1" applyAlignment="1">
      <alignment horizontal="center" wrapText="1"/>
    </xf>
    <xf numFmtId="0" fontId="4" fillId="0" borderId="0" xfId="0" applyFont="1" applyAlignment="1">
      <alignment horizontal="justify"/>
    </xf>
    <xf numFmtId="167" fontId="4" fillId="0" borderId="0" xfId="0" applyNumberFormat="1" applyFont="1" applyAlignment="1">
      <alignment horizontal="justify"/>
    </xf>
    <xf numFmtId="0" fontId="2" fillId="0" borderId="23" xfId="0" applyNumberFormat="1" applyFont="1" applyBorder="1" applyAlignment="1">
      <alignment horizontal="left" vertical="top" wrapText="1"/>
    </xf>
    <xf numFmtId="0" fontId="2" fillId="0" borderId="24" xfId="0" applyNumberFormat="1" applyFont="1" applyBorder="1" applyAlignment="1">
      <alignment horizontal="left" vertical="top" wrapText="1"/>
    </xf>
    <xf numFmtId="0" fontId="2" fillId="0" borderId="34" xfId="0" applyNumberFormat="1" applyFont="1" applyBorder="1" applyAlignment="1">
      <alignment wrapText="1"/>
    </xf>
    <xf numFmtId="4" fontId="2" fillId="0" borderId="26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left" vertical="top"/>
    </xf>
    <xf numFmtId="0" fontId="2" fillId="0" borderId="27" xfId="0" applyNumberFormat="1" applyFont="1" applyBorder="1" applyAlignment="1">
      <alignment horizontal="left" vertical="top"/>
    </xf>
    <xf numFmtId="0" fontId="2" fillId="0" borderId="25" xfId="0" applyNumberFormat="1" applyFont="1" applyBorder="1" applyAlignment="1">
      <alignment horizontal="left" vertical="top"/>
    </xf>
    <xf numFmtId="3" fontId="14" fillId="6" borderId="1" xfId="3" applyNumberFormat="1" applyFont="1" applyBorder="1" applyAlignment="1">
      <alignment horizontal="center" wrapText="1"/>
    </xf>
    <xf numFmtId="3" fontId="14" fillId="6" borderId="9" xfId="3" applyNumberFormat="1" applyFont="1" applyBorder="1" applyAlignment="1">
      <alignment horizontal="center" wrapText="1"/>
    </xf>
    <xf numFmtId="167" fontId="14" fillId="6" borderId="8" xfId="3" applyNumberFormat="1" applyFont="1" applyBorder="1" applyAlignment="1">
      <alignment horizontal="center" wrapText="1"/>
    </xf>
    <xf numFmtId="0" fontId="2" fillId="0" borderId="7" xfId="0" applyNumberFormat="1" applyFont="1" applyBorder="1" applyAlignment="1">
      <alignment horizontal="center" wrapText="1"/>
    </xf>
    <xf numFmtId="167" fontId="14" fillId="6" borderId="5" xfId="3" applyNumberFormat="1" applyFont="1" applyBorder="1" applyAlignment="1">
      <alignment horizontal="center" wrapText="1"/>
    </xf>
    <xf numFmtId="4" fontId="1" fillId="0" borderId="10" xfId="0" applyNumberFormat="1" applyFont="1" applyFill="1" applyBorder="1" applyAlignment="1">
      <alignment horizontal="center" vertical="center"/>
    </xf>
    <xf numFmtId="167" fontId="2" fillId="0" borderId="6" xfId="0" applyNumberFormat="1" applyFont="1" applyBorder="1" applyAlignment="1">
      <alignment horizontal="center"/>
    </xf>
    <xf numFmtId="167" fontId="15" fillId="7" borderId="1" xfId="4" applyNumberFormat="1" applyFont="1" applyBorder="1" applyAlignment="1">
      <alignment horizontal="center" vertical="center" wrapText="1"/>
    </xf>
    <xf numFmtId="167" fontId="14" fillId="6" borderId="31" xfId="3" applyNumberFormat="1" applyFont="1" applyBorder="1" applyAlignment="1" applyProtection="1">
      <alignment horizontal="center" vertical="center"/>
      <protection locked="0"/>
    </xf>
    <xf numFmtId="167" fontId="15" fillId="7" borderId="1" xfId="4" applyNumberFormat="1" applyFont="1" applyBorder="1" applyAlignment="1">
      <alignment horizontal="center" vertical="center"/>
    </xf>
    <xf numFmtId="0" fontId="7" fillId="4" borderId="5" xfId="0" applyNumberFormat="1" applyFont="1" applyFill="1" applyBorder="1" applyAlignment="1">
      <alignment horizontal="left" vertical="center"/>
    </xf>
    <xf numFmtId="0" fontId="7" fillId="4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36" xfId="0" applyNumberFormat="1" applyFont="1" applyBorder="1" applyAlignment="1">
      <alignment horizontal="center" vertical="center"/>
    </xf>
    <xf numFmtId="10" fontId="0" fillId="0" borderId="37" xfId="0" applyNumberFormat="1" applyBorder="1" applyAlignment="1">
      <alignment horizontal="center"/>
    </xf>
    <xf numFmtId="0" fontId="0" fillId="0" borderId="6" xfId="0" applyFon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0" fontId="2" fillId="0" borderId="38" xfId="0" applyNumberFormat="1" applyFont="1" applyBorder="1" applyAlignment="1">
      <alignment vertical="center" wrapText="1"/>
    </xf>
    <xf numFmtId="0" fontId="2" fillId="0" borderId="27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center" vertical="center"/>
    </xf>
    <xf numFmtId="0" fontId="14" fillId="6" borderId="12" xfId="3" applyFont="1" applyBorder="1" applyAlignment="1" applyProtection="1">
      <alignment horizontal="center" vertical="center"/>
      <protection locked="0"/>
    </xf>
    <xf numFmtId="0" fontId="15" fillId="7" borderId="22" xfId="4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7" fontId="2" fillId="0" borderId="0" xfId="2" applyNumberFormat="1" applyFont="1" applyAlignment="1">
      <alignment vertical="center"/>
    </xf>
    <xf numFmtId="167" fontId="2" fillId="0" borderId="0" xfId="1" applyNumberFormat="1" applyFont="1" applyAlignment="1">
      <alignment vertical="center"/>
    </xf>
    <xf numFmtId="10" fontId="17" fillId="7" borderId="32" xfId="5" applyNumberFormat="1" applyFont="1" applyBorder="1" applyAlignment="1">
      <alignment horizontal="center" wrapText="1"/>
    </xf>
    <xf numFmtId="167" fontId="5" fillId="5" borderId="23" xfId="1" applyNumberFormat="1" applyFont="1" applyFill="1" applyBorder="1" applyAlignment="1">
      <alignment horizontal="center" vertical="center" wrapText="1"/>
    </xf>
    <xf numFmtId="4" fontId="1" fillId="0" borderId="39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4" fontId="1" fillId="0" borderId="40" xfId="0" applyNumberFormat="1" applyFont="1" applyBorder="1" applyAlignment="1">
      <alignment horizontal="center" vertical="center"/>
    </xf>
    <xf numFmtId="4" fontId="1" fillId="0" borderId="41" xfId="0" applyNumberFormat="1" applyFont="1" applyFill="1" applyBorder="1" applyAlignment="1">
      <alignment horizontal="center" vertical="center"/>
    </xf>
    <xf numFmtId="167" fontId="9" fillId="0" borderId="42" xfId="1" applyNumberFormat="1" applyFont="1" applyBorder="1" applyAlignment="1">
      <alignment horizontal="center"/>
    </xf>
    <xf numFmtId="167" fontId="9" fillId="0" borderId="37" xfId="1" applyNumberFormat="1" applyFont="1" applyBorder="1" applyAlignment="1">
      <alignment horizontal="center"/>
    </xf>
    <xf numFmtId="10" fontId="0" fillId="0" borderId="43" xfId="0" applyNumberFormat="1" applyBorder="1" applyAlignment="1">
      <alignment horizontal="center"/>
    </xf>
    <xf numFmtId="0" fontId="0" fillId="0" borderId="5" xfId="0" applyFont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10" fontId="0" fillId="0" borderId="44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10" fontId="0" fillId="0" borderId="45" xfId="0" applyNumberFormat="1" applyBorder="1" applyAlignment="1">
      <alignment horizontal="center"/>
    </xf>
    <xf numFmtId="0" fontId="2" fillId="0" borderId="13" xfId="0" applyFont="1" applyBorder="1"/>
    <xf numFmtId="0" fontId="2" fillId="0" borderId="3" xfId="0" applyFont="1" applyBorder="1"/>
    <xf numFmtId="0" fontId="2" fillId="0" borderId="1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4" xfId="0" applyFont="1" applyBorder="1"/>
    <xf numFmtId="0" fontId="2" fillId="0" borderId="4" xfId="0" applyFont="1" applyBorder="1"/>
    <xf numFmtId="10" fontId="2" fillId="0" borderId="21" xfId="2" applyNumberFormat="1" applyFont="1" applyBorder="1" applyAlignment="1">
      <alignment horizontal="center" vertical="center"/>
    </xf>
    <xf numFmtId="10" fontId="2" fillId="0" borderId="22" xfId="2" applyNumberFormat="1" applyFont="1" applyBorder="1" applyAlignment="1">
      <alignment horizontal="center" vertical="center"/>
    </xf>
    <xf numFmtId="167" fontId="14" fillId="6" borderId="12" xfId="3" applyNumberFormat="1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>
      <alignment vertical="center"/>
    </xf>
    <xf numFmtId="0" fontId="23" fillId="0" borderId="1" xfId="0" applyNumberFormat="1" applyFont="1" applyBorder="1" applyAlignment="1">
      <alignment vertical="center" wrapText="1"/>
    </xf>
    <xf numFmtId="0" fontId="23" fillId="0" borderId="7" xfId="0" applyNumberFormat="1" applyFont="1" applyBorder="1" applyAlignment="1">
      <alignment horizontal="left" vertical="center"/>
    </xf>
    <xf numFmtId="0" fontId="23" fillId="0" borderId="1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164" fontId="23" fillId="2" borderId="5" xfId="0" applyNumberFormat="1" applyFont="1" applyFill="1" applyBorder="1" applyAlignment="1">
      <alignment horizontal="center" vertical="center" wrapText="1"/>
    </xf>
    <xf numFmtId="1" fontId="26" fillId="6" borderId="28" xfId="3" applyNumberFormat="1" applyFont="1" applyBorder="1" applyAlignment="1" applyProtection="1">
      <alignment horizontal="center" wrapText="1"/>
      <protection locked="0"/>
    </xf>
    <xf numFmtId="0" fontId="23" fillId="8" borderId="25" xfId="0" applyFont="1" applyFill="1" applyBorder="1" applyAlignment="1">
      <alignment horizontal="left" vertical="center" wrapText="1"/>
    </xf>
    <xf numFmtId="1" fontId="26" fillId="6" borderId="5" xfId="3" applyNumberFormat="1" applyFont="1" applyBorder="1" applyAlignment="1" applyProtection="1">
      <alignment horizontal="center" wrapText="1"/>
      <protection locked="0"/>
    </xf>
    <xf numFmtId="0" fontId="23" fillId="2" borderId="6" xfId="0" applyFont="1" applyFill="1" applyBorder="1" applyAlignment="1">
      <alignment horizontal="center" vertical="center" wrapText="1"/>
    </xf>
    <xf numFmtId="1" fontId="26" fillId="6" borderId="29" xfId="3" applyNumberFormat="1" applyFont="1" applyBorder="1" applyAlignment="1" applyProtection="1">
      <alignment horizontal="center" vertical="center" wrapText="1"/>
      <protection locked="0"/>
    </xf>
    <xf numFmtId="0" fontId="23" fillId="8" borderId="26" xfId="0" applyFont="1" applyFill="1" applyBorder="1" applyAlignment="1">
      <alignment horizontal="left" vertical="center" wrapText="1"/>
    </xf>
    <xf numFmtId="1" fontId="26" fillId="6" borderId="6" xfId="3" applyNumberFormat="1" applyFont="1" applyBorder="1" applyAlignment="1" applyProtection="1">
      <alignment horizontal="center" vertical="center" wrapText="1"/>
      <protection locked="0"/>
    </xf>
    <xf numFmtId="4" fontId="23" fillId="2" borderId="6" xfId="0" applyNumberFormat="1" applyFont="1" applyFill="1" applyBorder="1" applyAlignment="1">
      <alignment horizontal="center" vertical="center" wrapText="1"/>
    </xf>
    <xf numFmtId="1" fontId="26" fillId="6" borderId="29" xfId="3" applyNumberFormat="1" applyFont="1" applyBorder="1" applyAlignment="1" applyProtection="1">
      <alignment horizontal="center" wrapText="1"/>
      <protection locked="0"/>
    </xf>
    <xf numFmtId="4" fontId="23" fillId="8" borderId="26" xfId="0" applyNumberFormat="1" applyFont="1" applyFill="1" applyBorder="1" applyAlignment="1">
      <alignment horizontal="left" vertical="center" wrapText="1"/>
    </xf>
    <xf numFmtId="1" fontId="26" fillId="6" borderId="6" xfId="3" applyNumberFormat="1" applyFont="1" applyBorder="1" applyAlignment="1" applyProtection="1">
      <alignment horizontal="center" wrapText="1"/>
      <protection locked="0"/>
    </xf>
    <xf numFmtId="4" fontId="23" fillId="2" borderId="15" xfId="0" applyNumberFormat="1" applyFont="1" applyFill="1" applyBorder="1" applyAlignment="1">
      <alignment horizontal="center" vertical="center" wrapText="1"/>
    </xf>
    <xf numFmtId="0" fontId="23" fillId="8" borderId="27" xfId="0" applyFont="1" applyFill="1" applyBorder="1" applyAlignment="1">
      <alignment horizontal="left" vertical="center" wrapText="1"/>
    </xf>
    <xf numFmtId="1" fontId="26" fillId="6" borderId="7" xfId="3" applyNumberFormat="1" applyFont="1" applyBorder="1" applyAlignment="1" applyProtection="1">
      <alignment horizontal="center" wrapText="1"/>
      <protection locked="0"/>
    </xf>
    <xf numFmtId="4" fontId="23" fillId="2" borderId="7" xfId="0" applyNumberFormat="1" applyFont="1" applyFill="1" applyBorder="1" applyAlignment="1">
      <alignment horizontal="center" vertical="center" wrapText="1"/>
    </xf>
    <xf numFmtId="1" fontId="26" fillId="6" borderId="30" xfId="3" applyNumberFormat="1" applyFont="1" applyBorder="1" applyAlignment="1" applyProtection="1">
      <alignment horizontal="center" wrapText="1"/>
      <protection locked="0"/>
    </xf>
    <xf numFmtId="4" fontId="23" fillId="2" borderId="1" xfId="0" applyNumberFormat="1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left" vertical="center" wrapText="1"/>
    </xf>
    <xf numFmtId="0" fontId="23" fillId="0" borderId="0" xfId="0" applyFont="1" applyAlignment="1">
      <alignment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wrapText="1"/>
    </xf>
    <xf numFmtId="3" fontId="27" fillId="7" borderId="1" xfId="4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9" fontId="15" fillId="0" borderId="0" xfId="4" applyNumberFormat="1" applyFont="1" applyFill="1" applyBorder="1" applyAlignment="1">
      <alignment horizontal="center" vertical="center"/>
    </xf>
    <xf numFmtId="0" fontId="23" fillId="0" borderId="1" xfId="0" applyNumberFormat="1" applyFont="1" applyBorder="1" applyAlignment="1">
      <alignment horizontal="left" vertical="center" wrapText="1"/>
    </xf>
    <xf numFmtId="0" fontId="15" fillId="7" borderId="12" xfId="4" applyFont="1" applyBorder="1" applyAlignment="1" applyProtection="1">
      <alignment horizontal="center" vertical="center" wrapText="1"/>
    </xf>
    <xf numFmtId="0" fontId="20" fillId="0" borderId="1" xfId="0" applyNumberFormat="1" applyFont="1" applyBorder="1" applyAlignment="1">
      <alignment horizontal="left" vertical="center" wrapText="1"/>
    </xf>
    <xf numFmtId="0" fontId="34" fillId="0" borderId="1" xfId="0" applyFont="1" applyBorder="1" applyAlignment="1">
      <alignment vertical="center" wrapText="1"/>
    </xf>
    <xf numFmtId="10" fontId="6" fillId="5" borderId="1" xfId="2" applyNumberFormat="1" applyFont="1" applyFill="1" applyBorder="1" applyAlignment="1">
      <alignment horizontal="center" vertical="center" wrapText="1"/>
    </xf>
    <xf numFmtId="10" fontId="15" fillId="7" borderId="1" xfId="4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 readingOrder="1"/>
    </xf>
    <xf numFmtId="0" fontId="5" fillId="0" borderId="23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23" xfId="0" applyNumberFormat="1" applyFont="1" applyFill="1" applyBorder="1" applyAlignment="1">
      <alignment horizontal="center" wrapText="1"/>
    </xf>
    <xf numFmtId="0" fontId="5" fillId="0" borderId="12" xfId="0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7" fillId="5" borderId="23" xfId="0" applyNumberFormat="1" applyFont="1" applyFill="1" applyBorder="1" applyAlignment="1">
      <alignment horizontal="center" vertical="center" wrapText="1"/>
    </xf>
    <xf numFmtId="0" fontId="7" fillId="5" borderId="11" xfId="0" applyNumberFormat="1" applyFont="1" applyFill="1" applyBorder="1" applyAlignment="1">
      <alignment horizontal="center" vertical="center" wrapText="1"/>
    </xf>
    <xf numFmtId="0" fontId="7" fillId="5" borderId="12" xfId="0" applyNumberFormat="1" applyFont="1" applyFill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justify" wrapText="1"/>
    </xf>
    <xf numFmtId="0" fontId="5" fillId="0" borderId="11" xfId="0" applyNumberFormat="1" applyFont="1" applyFill="1" applyBorder="1" applyAlignment="1">
      <alignment horizontal="center" wrapText="1"/>
    </xf>
    <xf numFmtId="0" fontId="20" fillId="0" borderId="23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justify" vertical="center" wrapText="1"/>
    </xf>
    <xf numFmtId="0" fontId="21" fillId="0" borderId="0" xfId="0" applyFont="1" applyBorder="1" applyAlignment="1">
      <alignment horizontal="justify" vertical="top" wrapText="1"/>
    </xf>
    <xf numFmtId="0" fontId="25" fillId="0" borderId="35" xfId="0" applyFont="1" applyBorder="1" applyAlignment="1">
      <alignment horizontal="justify" vertical="top" wrapText="1"/>
    </xf>
    <xf numFmtId="0" fontId="21" fillId="0" borderId="35" xfId="0" applyFont="1" applyBorder="1" applyAlignment="1">
      <alignment horizontal="justify" vertical="top" wrapText="1"/>
    </xf>
    <xf numFmtId="0" fontId="21" fillId="0" borderId="0" xfId="0" applyFont="1" applyAlignment="1">
      <alignment horizontal="justify" vertical="top" wrapText="1"/>
    </xf>
  </cellXfs>
  <cellStyles count="7">
    <cellStyle name="Cálculo" xfId="5" builtinId="22"/>
    <cellStyle name="Celda vinculada" xfId="6" builtinId="24"/>
    <cellStyle name="Entrada" xfId="3" builtinId="20"/>
    <cellStyle name="Moneda" xfId="1" builtinId="4"/>
    <cellStyle name="Normal" xfId="0" builtinId="0"/>
    <cellStyle name="Porcentaje" xfId="2" builtinId="5"/>
    <cellStyle name="Salida" xfId="4" builtinId="21"/>
  </cellStyles>
  <dxfs count="4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F891"/>
      <color rgb="FFF7F8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719183</xdr:colOff>
      <xdr:row>15</xdr:row>
      <xdr:rowOff>0</xdr:rowOff>
    </xdr:from>
    <xdr:ext cx="5598160" cy="468013"/>
    <xdr:sp macro="" textlink="">
      <xdr:nvSpPr>
        <xdr:cNvPr id="4" name="CuadroTexto 3"/>
        <xdr:cNvSpPr txBox="1"/>
      </xdr:nvSpPr>
      <xdr:spPr>
        <a:xfrm>
          <a:off x="15817669" y="8294914"/>
          <a:ext cx="559816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endParaRPr lang="es-ES" sz="2400" b="1" u="sng" baseline="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8"/>
  <sheetViews>
    <sheetView showGridLines="0" workbookViewId="0">
      <selection activeCell="B3" sqref="B3"/>
    </sheetView>
  </sheetViews>
  <sheetFormatPr baseColWidth="10" defaultRowHeight="14.4"/>
  <cols>
    <col min="1" max="1" width="60.77734375" style="1" customWidth="1"/>
    <col min="2" max="2" width="33.6640625" style="1" bestFit="1" customWidth="1"/>
    <col min="3" max="3" width="10.77734375" style="1" customWidth="1"/>
    <col min="4" max="4" width="14.109375" style="38" customWidth="1"/>
    <col min="5" max="5" width="12.109375" customWidth="1"/>
    <col min="6" max="6" width="11.77734375" customWidth="1"/>
    <col min="7" max="7" width="11.21875" bestFit="1" customWidth="1"/>
    <col min="8" max="8" width="4.109375" customWidth="1"/>
    <col min="9" max="9" width="12.44140625" bestFit="1" customWidth="1"/>
    <col min="11" max="11" width="11.109375" customWidth="1"/>
  </cols>
  <sheetData>
    <row r="1" spans="1:12" ht="54" customHeight="1" thickBot="1">
      <c r="A1" s="167" t="s">
        <v>14</v>
      </c>
      <c r="B1" s="167"/>
      <c r="C1"/>
    </row>
    <row r="2" spans="1:12" s="20" customFormat="1" ht="16.2" customHeight="1" thickBot="1">
      <c r="A2" s="41"/>
      <c r="B2" s="2"/>
      <c r="E2" s="177" t="s">
        <v>43</v>
      </c>
      <c r="F2" s="178"/>
      <c r="G2" s="179"/>
      <c r="I2" s="180" t="s">
        <v>54</v>
      </c>
      <c r="J2" s="181"/>
      <c r="K2" s="181"/>
      <c r="L2" s="182"/>
    </row>
    <row r="3" spans="1:12" s="20" customFormat="1" ht="16.2" thickBot="1">
      <c r="A3" s="68" t="s">
        <v>41</v>
      </c>
      <c r="B3" s="75">
        <f>+'CALCULADORA BONO VIVIENDA'!E6</f>
        <v>5</v>
      </c>
      <c r="E3" s="103" t="s">
        <v>24</v>
      </c>
      <c r="F3" s="110" t="s">
        <v>22</v>
      </c>
      <c r="G3" s="111" t="s">
        <v>23</v>
      </c>
      <c r="I3" s="87" t="s">
        <v>24</v>
      </c>
      <c r="J3" s="88" t="s">
        <v>22</v>
      </c>
      <c r="K3" s="80" t="s">
        <v>23</v>
      </c>
      <c r="L3" s="92" t="s">
        <v>55</v>
      </c>
    </row>
    <row r="4" spans="1:12" s="20" customFormat="1" ht="16.2" thickBot="1">
      <c r="A4" s="69" t="s">
        <v>9</v>
      </c>
      <c r="B4" s="76">
        <f>+'CALCULADORA BONO VIVIENDA'!B6</f>
        <v>2</v>
      </c>
      <c r="E4" s="106">
        <v>1</v>
      </c>
      <c r="F4" s="112">
        <v>2700</v>
      </c>
      <c r="G4" s="113">
        <v>3100</v>
      </c>
      <c r="I4" s="115">
        <v>1</v>
      </c>
      <c r="J4" s="119">
        <v>0.17249999999999999</v>
      </c>
      <c r="K4" s="89">
        <v>0.1875</v>
      </c>
      <c r="L4" s="116">
        <f t="shared" ref="L4:L9" si="0">+AVERAGE(J4:K4)</f>
        <v>0.18</v>
      </c>
    </row>
    <row r="5" spans="1:12" s="20" customFormat="1" ht="15.6">
      <c r="A5" s="70" t="s">
        <v>8</v>
      </c>
      <c r="B5" s="77">
        <f>+'CALCULADORA BONO VIVIENDA'!B8</f>
        <v>3450</v>
      </c>
      <c r="E5" s="107">
        <v>2</v>
      </c>
      <c r="F5" s="26">
        <v>2700</v>
      </c>
      <c r="G5" s="33">
        <v>3500</v>
      </c>
      <c r="I5" s="90">
        <v>2</v>
      </c>
      <c r="J5" s="120">
        <v>5.5999999999999994E-2</v>
      </c>
      <c r="K5" s="91">
        <v>0.1226</v>
      </c>
      <c r="L5" s="117">
        <f t="shared" si="0"/>
        <v>8.929999999999999E-2</v>
      </c>
    </row>
    <row r="6" spans="1:12" s="20" customFormat="1" ht="15.6">
      <c r="A6" s="71"/>
      <c r="B6" s="81">
        <f>+VLOOKUP(B4,$E$4:$G$9,2)</f>
        <v>2700</v>
      </c>
      <c r="E6" s="107">
        <v>3</v>
      </c>
      <c r="F6" s="26">
        <v>3200</v>
      </c>
      <c r="G6" s="33">
        <v>4900</v>
      </c>
      <c r="I6" s="90">
        <v>3</v>
      </c>
      <c r="J6" s="120">
        <v>8.6899999999999991E-2</v>
      </c>
      <c r="K6" s="91">
        <v>0.14610000000000001</v>
      </c>
      <c r="L6" s="117">
        <f t="shared" si="0"/>
        <v>0.11649999999999999</v>
      </c>
    </row>
    <row r="7" spans="1:12" s="20" customFormat="1" ht="15.6">
      <c r="A7" s="72"/>
      <c r="B7" s="81">
        <f>+VLOOKUP(B4,$E$4:$G$18,3)</f>
        <v>3500</v>
      </c>
      <c r="E7" s="107">
        <v>4</v>
      </c>
      <c r="F7" s="24">
        <v>3300</v>
      </c>
      <c r="G7" s="30">
        <v>6500</v>
      </c>
      <c r="I7" s="90">
        <v>4</v>
      </c>
      <c r="J7" s="120">
        <v>7.9199999999999993E-2</v>
      </c>
      <c r="K7" s="91">
        <v>0.1719</v>
      </c>
      <c r="L7" s="117">
        <f t="shared" si="0"/>
        <v>0.12554999999999999</v>
      </c>
    </row>
    <row r="8" spans="1:12" s="20" customFormat="1" ht="16.2" thickBot="1">
      <c r="A8" s="73" t="s">
        <v>25</v>
      </c>
      <c r="B8" s="78" t="str">
        <f>+IF(IF(IF(B5&lt;B6,"No cumple ingresos",B5)&gt;B7,"No cumple ingresos",IF(B5&lt;B6,"No cumple ingresos",B5))=B5,"Sí","No cumple ingresos. Informarse sobre programa ALMA o Registro Permanente de Solicitantes de Vivienda RPSV")</f>
        <v>Sí</v>
      </c>
      <c r="E8" s="107">
        <v>5</v>
      </c>
      <c r="F8" s="24">
        <v>3500</v>
      </c>
      <c r="G8" s="30">
        <v>7300</v>
      </c>
      <c r="I8" s="90">
        <v>5</v>
      </c>
      <c r="J8" s="120">
        <v>6.1100000000000002E-2</v>
      </c>
      <c r="K8" s="91">
        <v>0.17649999999999999</v>
      </c>
      <c r="L8" s="117">
        <f t="shared" si="0"/>
        <v>0.11879999999999999</v>
      </c>
    </row>
    <row r="9" spans="1:12" s="20" customFormat="1" ht="15.6">
      <c r="A9" s="74" t="s">
        <v>16</v>
      </c>
      <c r="B9" s="79">
        <f>+'CALCULADORA BONO VIVIENDA'!B11</f>
        <v>870</v>
      </c>
      <c r="E9" s="108">
        <v>6</v>
      </c>
      <c r="F9" s="24">
        <v>3500</v>
      </c>
      <c r="G9" s="30">
        <v>7400</v>
      </c>
      <c r="I9" s="104">
        <v>6</v>
      </c>
      <c r="J9" s="121">
        <v>3.9100000000000003E-2</v>
      </c>
      <c r="K9" s="114">
        <v>0.1653</v>
      </c>
      <c r="L9" s="118">
        <f t="shared" si="0"/>
        <v>0.1022</v>
      </c>
    </row>
    <row r="10" spans="1:12" s="20" customFormat="1" ht="31.8" thickBot="1">
      <c r="A10" s="94" t="s">
        <v>42</v>
      </c>
      <c r="B10" s="95" t="str">
        <f>+IF(B9&lt;(B16+0.01),"Sí","Alquiler excede capacidad de pago")</f>
        <v>Sí</v>
      </c>
      <c r="D10" s="42"/>
      <c r="E10" s="107">
        <v>7</v>
      </c>
      <c r="F10" s="24">
        <v>3500</v>
      </c>
      <c r="G10" s="30">
        <v>7400</v>
      </c>
      <c r="I10" s="23">
        <v>7</v>
      </c>
      <c r="J10" s="122"/>
      <c r="K10" s="123"/>
      <c r="L10" s="128">
        <v>0.1022</v>
      </c>
    </row>
    <row r="11" spans="1:12" s="20" customFormat="1" ht="16.2" thickBot="1">
      <c r="A11" s="41"/>
      <c r="B11" s="2"/>
      <c r="D11" s="42"/>
      <c r="E11" s="108">
        <v>8</v>
      </c>
      <c r="F11" s="24">
        <v>3500</v>
      </c>
      <c r="G11" s="30">
        <v>7400</v>
      </c>
      <c r="H11" s="100"/>
      <c r="I11" s="104">
        <v>8</v>
      </c>
      <c r="J11" s="122"/>
      <c r="K11" s="123"/>
      <c r="L11" s="128">
        <v>0.1022</v>
      </c>
    </row>
    <row r="12" spans="1:12" s="20" customFormat="1" ht="16.2" thickBot="1">
      <c r="A12" s="2"/>
      <c r="B12" s="44" t="s">
        <v>47</v>
      </c>
      <c r="D12" s="42"/>
      <c r="E12" s="107">
        <v>9</v>
      </c>
      <c r="F12" s="24">
        <v>3500</v>
      </c>
      <c r="G12" s="30">
        <v>7400</v>
      </c>
      <c r="H12" s="100"/>
      <c r="I12" s="23">
        <v>9</v>
      </c>
      <c r="J12" s="122"/>
      <c r="K12" s="123"/>
      <c r="L12" s="128">
        <v>0.1022</v>
      </c>
    </row>
    <row r="13" spans="1:12" s="20" customFormat="1" ht="16.2" thickBot="1">
      <c r="A13" s="45"/>
      <c r="B13" s="46"/>
      <c r="D13" s="42"/>
      <c r="E13" s="108">
        <v>10</v>
      </c>
      <c r="F13" s="24">
        <v>3500</v>
      </c>
      <c r="G13" s="30">
        <v>7400</v>
      </c>
      <c r="H13" s="100"/>
      <c r="I13" s="104">
        <v>10</v>
      </c>
      <c r="J13" s="122"/>
      <c r="K13" s="123"/>
      <c r="L13" s="128">
        <v>0.1022</v>
      </c>
    </row>
    <row r="14" spans="1:12" s="27" customFormat="1" ht="31.2">
      <c r="A14" s="29" t="s">
        <v>56</v>
      </c>
      <c r="B14" s="47">
        <f>+IF(B8="Sí",+MROUND(B5*(1-(6.35%+B15)),100),"No")</f>
        <v>2900</v>
      </c>
      <c r="D14" s="99"/>
      <c r="E14" s="107">
        <v>11</v>
      </c>
      <c r="F14" s="24">
        <v>3500</v>
      </c>
      <c r="G14" s="30">
        <v>7400</v>
      </c>
      <c r="H14" s="100"/>
      <c r="I14" s="23">
        <v>11</v>
      </c>
      <c r="J14" s="124"/>
      <c r="K14" s="125"/>
      <c r="L14" s="128">
        <v>0.1022</v>
      </c>
    </row>
    <row r="15" spans="1:12" s="27" customFormat="1" ht="15.6">
      <c r="A15" s="93"/>
      <c r="B15" s="101">
        <f>+VLOOKUP(B4,I4:L18,4)</f>
        <v>8.929999999999999E-2</v>
      </c>
      <c r="D15" s="48"/>
      <c r="E15" s="108">
        <v>12</v>
      </c>
      <c r="F15" s="24">
        <v>3500</v>
      </c>
      <c r="G15" s="30">
        <v>7400</v>
      </c>
      <c r="H15" s="100"/>
      <c r="I15" s="104">
        <v>12</v>
      </c>
      <c r="J15" s="124"/>
      <c r="K15" s="125"/>
      <c r="L15" s="128">
        <v>0.1022</v>
      </c>
    </row>
    <row r="16" spans="1:12" s="20" customFormat="1" ht="16.2" thickBot="1">
      <c r="A16" s="34" t="s">
        <v>46</v>
      </c>
      <c r="B16" s="49">
        <f>+B14*30%</f>
        <v>870</v>
      </c>
      <c r="D16" s="42"/>
      <c r="E16" s="107">
        <v>13</v>
      </c>
      <c r="F16" s="24">
        <v>3500</v>
      </c>
      <c r="G16" s="30">
        <v>7400</v>
      </c>
      <c r="H16" s="100"/>
      <c r="I16" s="23">
        <v>13</v>
      </c>
      <c r="J16" s="122"/>
      <c r="K16" s="123"/>
      <c r="L16" s="128">
        <v>0.1022</v>
      </c>
    </row>
    <row r="17" spans="1:12" s="27" customFormat="1" ht="16.2" thickBot="1">
      <c r="A17" s="50" t="s">
        <v>27</v>
      </c>
      <c r="B17" s="51"/>
      <c r="C17" s="52"/>
      <c r="D17" s="102">
        <f>+IF(B10="Sí",B9,B10)</f>
        <v>870</v>
      </c>
      <c r="E17" s="108">
        <v>14</v>
      </c>
      <c r="F17" s="24">
        <v>3500</v>
      </c>
      <c r="G17" s="30">
        <v>7400</v>
      </c>
      <c r="H17" s="100"/>
      <c r="I17" s="104">
        <v>14</v>
      </c>
      <c r="J17" s="124"/>
      <c r="K17" s="125"/>
      <c r="L17" s="128">
        <v>0.1022</v>
      </c>
    </row>
    <row r="18" spans="1:12" s="20" customFormat="1" ht="16.2" thickBot="1">
      <c r="A18" s="172" t="s">
        <v>26</v>
      </c>
      <c r="B18" s="53">
        <f>+IF(B4&lt;3,25%,20%)</f>
        <v>0.25</v>
      </c>
      <c r="D18" s="42"/>
      <c r="E18" s="109">
        <v>15</v>
      </c>
      <c r="F18" s="25">
        <v>3500</v>
      </c>
      <c r="G18" s="31">
        <v>7400</v>
      </c>
      <c r="H18" s="100"/>
      <c r="I18" s="105">
        <v>15</v>
      </c>
      <c r="J18" s="126"/>
      <c r="K18" s="127"/>
      <c r="L18" s="129">
        <v>0.1022</v>
      </c>
    </row>
    <row r="19" spans="1:12" s="20" customFormat="1" ht="16.2" thickBot="1">
      <c r="A19" s="173"/>
      <c r="B19" s="54">
        <f>+B14*B18</f>
        <v>725</v>
      </c>
      <c r="D19" s="42"/>
    </row>
    <row r="20" spans="1:12" s="20" customFormat="1" ht="16.2" thickBot="1">
      <c r="A20" s="35" t="s">
        <v>28</v>
      </c>
      <c r="B20" s="55">
        <f>IF((D17-B19)&lt;0,0,(D17-B19))</f>
        <v>145</v>
      </c>
      <c r="C20" s="43"/>
      <c r="D20" s="42"/>
    </row>
    <row r="21" spans="1:12" s="20" customFormat="1" ht="16.2" thickBot="1">
      <c r="A21" s="12"/>
      <c r="B21" s="13"/>
      <c r="D21" s="42"/>
    </row>
    <row r="22" spans="1:12" s="20" customFormat="1" ht="15.6">
      <c r="A22" s="3" t="s">
        <v>0</v>
      </c>
      <c r="B22" s="56" t="str">
        <f>+'CALCULADORA BONO VIVIENDA'!H7</f>
        <v>Sí</v>
      </c>
      <c r="D22" s="42"/>
    </row>
    <row r="23" spans="1:12" s="20" customFormat="1" ht="15.6">
      <c r="A23" s="4" t="s">
        <v>2</v>
      </c>
      <c r="B23" s="57" t="str">
        <f>+'CALCULADORA BONO VIVIENDA'!H8</f>
        <v>No</v>
      </c>
      <c r="D23" s="42"/>
    </row>
    <row r="24" spans="1:12" s="20" customFormat="1" ht="15.6">
      <c r="A24" s="5" t="s">
        <v>17</v>
      </c>
      <c r="B24" s="57" t="str">
        <f>+'CALCULADORA BONO VIVIENDA'!H9</f>
        <v>No</v>
      </c>
      <c r="D24" s="42"/>
    </row>
    <row r="25" spans="1:12" s="20" customFormat="1" ht="15.6">
      <c r="A25" s="5" t="s">
        <v>3</v>
      </c>
      <c r="B25" s="57" t="str">
        <f>+'CALCULADORA BONO VIVIENDA'!H10</f>
        <v>No</v>
      </c>
      <c r="D25" s="42"/>
    </row>
    <row r="26" spans="1:12" s="20" customFormat="1" ht="15.6">
      <c r="A26" s="19" t="s">
        <v>18</v>
      </c>
      <c r="B26" s="57" t="str">
        <f>+'CALCULADORA BONO VIVIENDA'!H11</f>
        <v>No</v>
      </c>
      <c r="D26" s="42"/>
    </row>
    <row r="27" spans="1:12" s="20" customFormat="1" ht="31.2">
      <c r="A27" s="19" t="s">
        <v>21</v>
      </c>
      <c r="B27" s="57" t="str">
        <f>+'CALCULADORA BONO VIVIENDA'!H12</f>
        <v>No</v>
      </c>
      <c r="D27" s="42"/>
    </row>
    <row r="28" spans="1:12" s="20" customFormat="1" ht="16.2" thickBot="1">
      <c r="A28" s="6" t="s">
        <v>19</v>
      </c>
      <c r="B28" s="58" t="str">
        <f>+'CALCULADORA BONO VIVIENDA'!H13</f>
        <v>No</v>
      </c>
      <c r="D28" s="42"/>
    </row>
    <row r="29" spans="1:12" s="20" customFormat="1" ht="15.6">
      <c r="A29" s="14" t="s">
        <v>10</v>
      </c>
      <c r="B29" s="59" t="str">
        <f>+(IF(COUNTIF(B22:B28,"Sí")&gt;0,"Sí","No"))</f>
        <v>Sí</v>
      </c>
      <c r="D29" s="42"/>
    </row>
    <row r="30" spans="1:12" s="20" customFormat="1" ht="31.8" thickBot="1">
      <c r="A30" s="7" t="s">
        <v>11</v>
      </c>
      <c r="B30" s="60">
        <f>+IF(B29="Sí",150*B4,0)</f>
        <v>300</v>
      </c>
      <c r="C30" s="43"/>
      <c r="D30" s="42"/>
    </row>
    <row r="31" spans="1:12" s="20" customFormat="1" ht="15.6">
      <c r="A31" s="13"/>
      <c r="B31" s="15"/>
      <c r="D31" s="42"/>
    </row>
    <row r="32" spans="1:12" s="20" customFormat="1" ht="16.2" thickBot="1">
      <c r="A32" s="13"/>
      <c r="B32" s="13"/>
      <c r="D32" s="42"/>
    </row>
    <row r="33" spans="1:4" s="27" customFormat="1" ht="16.2" thickBot="1">
      <c r="A33" s="168" t="s">
        <v>12</v>
      </c>
      <c r="B33" s="169"/>
      <c r="C33" s="61">
        <f>+IF(B20&lt;B30,B20,B30)</f>
        <v>145</v>
      </c>
      <c r="D33" s="48"/>
    </row>
    <row r="34" spans="1:4" s="20" customFormat="1" ht="16.2" thickBot="1">
      <c r="A34" s="13"/>
      <c r="B34" s="13"/>
      <c r="D34" s="42"/>
    </row>
    <row r="35" spans="1:4" s="20" customFormat="1" ht="15.6">
      <c r="A35" s="8" t="s">
        <v>4</v>
      </c>
      <c r="B35" s="62" t="str">
        <f>+'CALCULADORA BONO VIVIENDA'!K7</f>
        <v>No</v>
      </c>
      <c r="D35" s="42"/>
    </row>
    <row r="36" spans="1:4" s="20" customFormat="1" ht="15.6">
      <c r="A36" s="9" t="s">
        <v>5</v>
      </c>
      <c r="B36" s="63" t="str">
        <f>+'CALCULADORA BONO VIVIENDA'!K8</f>
        <v>No</v>
      </c>
      <c r="D36" s="42"/>
    </row>
    <row r="37" spans="1:4" s="20" customFormat="1" ht="15.6">
      <c r="A37" s="10" t="s">
        <v>30</v>
      </c>
      <c r="B37" s="63" t="str">
        <f>+'CALCULADORA BONO VIVIENDA'!K9</f>
        <v>No</v>
      </c>
      <c r="D37" s="42"/>
    </row>
    <row r="38" spans="1:4" s="20" customFormat="1" ht="15.6">
      <c r="A38" s="10" t="s">
        <v>6</v>
      </c>
      <c r="B38" s="63" t="str">
        <f>+'CALCULADORA BONO VIVIENDA'!K10</f>
        <v>No</v>
      </c>
      <c r="D38" s="42"/>
    </row>
    <row r="39" spans="1:4" s="20" customFormat="1" ht="15.6">
      <c r="A39" s="9" t="s">
        <v>20</v>
      </c>
      <c r="B39" s="63" t="str">
        <f>+'CALCULADORA BONO VIVIENDA'!K11</f>
        <v>No</v>
      </c>
      <c r="D39" s="42"/>
    </row>
    <row r="40" spans="1:4" s="20" customFormat="1" ht="16.2" thickBot="1">
      <c r="A40" s="11" t="s">
        <v>7</v>
      </c>
      <c r="B40" s="64" t="str">
        <f>+'CALCULADORA BONO VIVIENDA'!K12</f>
        <v>No</v>
      </c>
      <c r="D40" s="42"/>
    </row>
    <row r="41" spans="1:4" s="20" customFormat="1" ht="16.2" thickBot="1">
      <c r="A41" s="36" t="s">
        <v>37</v>
      </c>
      <c r="B41" s="65" t="str">
        <f>+(IF(COUNTIF(B35:B40,"Sí")&gt;0,"Sí","No"))</f>
        <v>No</v>
      </c>
      <c r="D41" s="42"/>
    </row>
    <row r="42" spans="1:4" s="20" customFormat="1" ht="16.2" thickBot="1">
      <c r="A42" s="170" t="s">
        <v>13</v>
      </c>
      <c r="B42" s="171"/>
      <c r="C42" s="37">
        <f>+IF(B29="No",0,(IF(B41="No",0,IF(COUNTIF(B35:B40,"Sí")&gt;1,2,1))*150))</f>
        <v>0</v>
      </c>
      <c r="D42" s="42"/>
    </row>
    <row r="43" spans="1:4" s="20" customFormat="1" ht="16.2" thickBot="1">
      <c r="A43" s="16"/>
      <c r="B43" s="16"/>
      <c r="D43" s="42"/>
    </row>
    <row r="44" spans="1:4" s="20" customFormat="1" ht="16.2" thickBot="1">
      <c r="A44" s="170" t="s">
        <v>65</v>
      </c>
      <c r="B44" s="184"/>
      <c r="C44" s="37">
        <f>+IF((C33+C42)&gt;900,900,(C33+C42))</f>
        <v>145</v>
      </c>
      <c r="D44" s="42"/>
    </row>
    <row r="45" spans="1:4" s="20" customFormat="1" ht="16.2" thickBot="1">
      <c r="A45" s="16"/>
      <c r="B45" s="17"/>
      <c r="D45" s="42"/>
    </row>
    <row r="46" spans="1:4" s="20" customFormat="1" ht="16.2" thickBot="1">
      <c r="A46" s="170" t="s">
        <v>49</v>
      </c>
      <c r="B46" s="171"/>
      <c r="C46" s="40">
        <f>+D17-C44</f>
        <v>725</v>
      </c>
      <c r="D46" s="42"/>
    </row>
    <row r="47" spans="1:4" s="20" customFormat="1" ht="15.6">
      <c r="A47" s="16"/>
      <c r="B47" s="16"/>
      <c r="D47" s="42"/>
    </row>
    <row r="48" spans="1:4" s="66" customFormat="1" ht="54" customHeight="1">
      <c r="A48" s="183" t="s">
        <v>48</v>
      </c>
      <c r="B48" s="183"/>
      <c r="D48" s="67"/>
    </row>
    <row r="49" spans="1:4" ht="15" thickBot="1">
      <c r="A49" s="18"/>
      <c r="B49" s="18"/>
      <c r="C49"/>
    </row>
    <row r="50" spans="1:4" s="28" customFormat="1" ht="24" thickBot="1">
      <c r="A50" s="174" t="s">
        <v>50</v>
      </c>
      <c r="B50" s="175"/>
      <c r="C50" s="176"/>
      <c r="D50" s="39">
        <f>+IF(B3&gt;0.99,(IF(C46&gt;450,C46,450)),"No cumple requisito empadronamiento para el programa REVIVA MADRID. Podrá acudir a Programa ALMA")</f>
        <v>725</v>
      </c>
    </row>
    <row r="51" spans="1:4" ht="16.2" thickBot="1">
      <c r="A51" s="2"/>
      <c r="B51" s="2"/>
      <c r="C51"/>
    </row>
    <row r="52" spans="1:4" s="28" customFormat="1" ht="24" thickBot="1">
      <c r="A52" s="174" t="s">
        <v>29</v>
      </c>
      <c r="B52" s="175"/>
      <c r="C52" s="176"/>
      <c r="D52" s="39">
        <f>IF(B3&gt;4.99,(IF(B29="No","No cumple condiciones generales Bono vivienda",(D17-D50))),"No cumple requisito empadronamiento para el Bono Vivienda")</f>
        <v>145</v>
      </c>
    </row>
    <row r="53" spans="1:4" ht="16.2" thickBot="1">
      <c r="A53" s="2"/>
      <c r="B53" s="2"/>
      <c r="C53"/>
    </row>
    <row r="54" spans="1:4" s="28" customFormat="1" ht="24" thickBot="1">
      <c r="A54" s="174" t="s">
        <v>36</v>
      </c>
      <c r="B54" s="175"/>
      <c r="C54" s="176"/>
      <c r="D54" s="165">
        <f>+D50/B14</f>
        <v>0.25</v>
      </c>
    </row>
    <row r="55" spans="1:4" ht="15.6">
      <c r="A55" s="2"/>
      <c r="B55" s="2"/>
      <c r="C55"/>
    </row>
    <row r="56" spans="1:4" ht="15.6">
      <c r="A56" s="2"/>
      <c r="B56" s="2"/>
      <c r="C56"/>
    </row>
    <row r="57" spans="1:4" ht="15.6">
      <c r="A57" s="2"/>
      <c r="B57" s="2"/>
      <c r="C57"/>
    </row>
    <row r="58" spans="1:4" ht="15.6">
      <c r="A58" s="2"/>
      <c r="B58" s="2"/>
      <c r="C58"/>
    </row>
    <row r="59" spans="1:4" ht="15.6">
      <c r="A59" s="2"/>
      <c r="B59" s="2"/>
      <c r="C59"/>
    </row>
    <row r="60" spans="1:4" ht="15.6">
      <c r="A60" s="2"/>
      <c r="B60" s="2"/>
      <c r="C60" s="2"/>
    </row>
    <row r="61" spans="1:4" ht="15.6">
      <c r="A61" s="2"/>
      <c r="B61" s="2"/>
      <c r="C61" s="2"/>
    </row>
    <row r="62" spans="1:4" ht="15.6">
      <c r="A62" s="2"/>
      <c r="B62" s="2"/>
      <c r="C62" s="2"/>
    </row>
    <row r="63" spans="1:4" ht="15.6">
      <c r="A63" s="2"/>
      <c r="B63" s="2"/>
      <c r="C63" s="2"/>
    </row>
    <row r="64" spans="1:4" ht="15.6">
      <c r="A64" s="2"/>
      <c r="B64" s="2"/>
      <c r="C64" s="2"/>
    </row>
    <row r="65" spans="1:3" ht="15.6">
      <c r="A65" s="2"/>
      <c r="B65" s="2"/>
      <c r="C65" s="2"/>
    </row>
    <row r="66" spans="1:3" ht="15.6">
      <c r="A66" s="2"/>
      <c r="B66" s="2"/>
      <c r="C66" s="2"/>
    </row>
    <row r="67" spans="1:3" ht="15.6">
      <c r="A67" s="2"/>
      <c r="B67" s="2"/>
      <c r="C67" s="2"/>
    </row>
    <row r="68" spans="1:3" ht="15.6">
      <c r="A68" s="2"/>
      <c r="B68" s="2"/>
      <c r="C68" s="2"/>
    </row>
    <row r="69" spans="1:3" ht="15.6">
      <c r="A69" s="2"/>
      <c r="B69" s="2"/>
      <c r="C69" s="2"/>
    </row>
    <row r="70" spans="1:3" ht="15.6">
      <c r="A70" s="2"/>
      <c r="B70" s="2"/>
      <c r="C70" s="2"/>
    </row>
    <row r="71" spans="1:3" ht="15.6">
      <c r="A71" s="2"/>
      <c r="B71" s="2"/>
      <c r="C71" s="2"/>
    </row>
    <row r="72" spans="1:3" ht="15.6">
      <c r="A72" s="2"/>
      <c r="B72" s="2"/>
      <c r="C72" s="2"/>
    </row>
    <row r="73" spans="1:3" ht="15.6">
      <c r="A73" s="2"/>
      <c r="B73" s="2"/>
      <c r="C73" s="2"/>
    </row>
    <row r="74" spans="1:3" ht="15.6">
      <c r="A74" s="2"/>
      <c r="B74" s="2"/>
      <c r="C74" s="2"/>
    </row>
    <row r="75" spans="1:3" ht="15.6">
      <c r="A75" s="2"/>
      <c r="B75" s="2"/>
      <c r="C75" s="2"/>
    </row>
    <row r="76" spans="1:3" ht="15.6">
      <c r="A76" s="2"/>
      <c r="B76" s="2"/>
      <c r="C76" s="2"/>
    </row>
    <row r="77" spans="1:3" ht="15.6">
      <c r="A77" s="2"/>
      <c r="B77" s="2"/>
      <c r="C77" s="2"/>
    </row>
    <row r="78" spans="1:3" ht="15.6">
      <c r="A78" s="2"/>
      <c r="B78" s="2"/>
      <c r="C78" s="2"/>
    </row>
    <row r="79" spans="1:3" ht="15.6">
      <c r="A79" s="2"/>
      <c r="B79" s="2"/>
      <c r="C79" s="2"/>
    </row>
    <row r="80" spans="1:3" ht="15.6">
      <c r="A80" s="2"/>
      <c r="B80" s="2"/>
      <c r="C80" s="2"/>
    </row>
    <row r="81" spans="1:3" ht="15.6">
      <c r="A81" s="2"/>
      <c r="B81" s="2"/>
      <c r="C81" s="2"/>
    </row>
    <row r="82" spans="1:3" ht="15.6">
      <c r="A82" s="2"/>
      <c r="B82" s="2"/>
      <c r="C82" s="2"/>
    </row>
    <row r="83" spans="1:3" ht="15.6">
      <c r="A83" s="2"/>
      <c r="B83" s="2"/>
      <c r="C83" s="2"/>
    </row>
    <row r="84" spans="1:3" ht="15.6">
      <c r="A84" s="2"/>
      <c r="B84" s="2"/>
      <c r="C84" s="2"/>
    </row>
    <row r="85" spans="1:3" ht="15.6">
      <c r="A85" s="2"/>
      <c r="B85" s="2"/>
      <c r="C85" s="2"/>
    </row>
    <row r="86" spans="1:3" ht="15.6">
      <c r="A86" s="2"/>
      <c r="B86" s="2"/>
      <c r="C86" s="2"/>
    </row>
    <row r="87" spans="1:3" ht="15.6">
      <c r="A87" s="2"/>
      <c r="B87" s="2"/>
      <c r="C87" s="2"/>
    </row>
    <row r="88" spans="1:3" ht="15.6">
      <c r="A88" s="2"/>
      <c r="B88" s="2"/>
      <c r="C88" s="2"/>
    </row>
    <row r="89" spans="1:3" ht="15.6">
      <c r="A89" s="2"/>
      <c r="B89" s="2"/>
      <c r="C89" s="2"/>
    </row>
    <row r="90" spans="1:3" ht="15.6">
      <c r="A90" s="2"/>
      <c r="B90" s="2"/>
      <c r="C90" s="2"/>
    </row>
    <row r="91" spans="1:3" ht="15.6">
      <c r="A91" s="2"/>
      <c r="B91" s="2"/>
      <c r="C91" s="2"/>
    </row>
    <row r="92" spans="1:3" ht="15.6">
      <c r="A92" s="2"/>
      <c r="B92" s="2"/>
      <c r="C92" s="2"/>
    </row>
    <row r="93" spans="1:3" ht="15.6">
      <c r="A93" s="2"/>
      <c r="B93" s="2"/>
      <c r="C93" s="2"/>
    </row>
    <row r="94" spans="1:3" ht="15.6">
      <c r="A94" s="2"/>
      <c r="B94" s="2"/>
      <c r="C94" s="2"/>
    </row>
    <row r="95" spans="1:3" ht="15.6">
      <c r="A95" s="2"/>
      <c r="B95" s="2"/>
      <c r="C95" s="2"/>
    </row>
    <row r="96" spans="1:3" ht="15.6">
      <c r="A96" s="2"/>
      <c r="B96" s="2"/>
      <c r="C96" s="2"/>
    </row>
    <row r="97" spans="1:3" ht="15.6">
      <c r="A97" s="2"/>
      <c r="B97" s="2"/>
      <c r="C97" s="2"/>
    </row>
    <row r="98" spans="1:3" ht="15.6">
      <c r="A98" s="2"/>
      <c r="B98" s="2"/>
      <c r="C98" s="2"/>
    </row>
    <row r="99" spans="1:3" ht="15.6">
      <c r="A99" s="2"/>
      <c r="B99" s="2"/>
      <c r="C99" s="2"/>
    </row>
    <row r="100" spans="1:3" ht="15.6">
      <c r="A100" s="2"/>
      <c r="B100" s="2"/>
      <c r="C100" s="2"/>
    </row>
    <row r="101" spans="1:3" ht="15.6">
      <c r="A101" s="2"/>
      <c r="B101" s="2"/>
      <c r="C101" s="2"/>
    </row>
    <row r="102" spans="1:3" ht="15.6">
      <c r="A102" s="2"/>
      <c r="B102" s="2"/>
      <c r="C102" s="2"/>
    </row>
    <row r="103" spans="1:3" ht="15.6">
      <c r="A103" s="2"/>
      <c r="B103" s="2"/>
      <c r="C103" s="2"/>
    </row>
    <row r="104" spans="1:3" ht="15.6">
      <c r="A104" s="2"/>
      <c r="B104" s="2"/>
      <c r="C104" s="2"/>
    </row>
    <row r="105" spans="1:3" ht="15.6">
      <c r="A105" s="2"/>
      <c r="B105" s="2"/>
      <c r="C105" s="2"/>
    </row>
    <row r="106" spans="1:3" ht="15.6">
      <c r="A106" s="2"/>
      <c r="B106" s="2"/>
      <c r="C106" s="2"/>
    </row>
    <row r="107" spans="1:3" ht="15.6">
      <c r="A107" s="2"/>
      <c r="B107" s="2"/>
      <c r="C107" s="2"/>
    </row>
    <row r="108" spans="1:3" ht="15.6">
      <c r="A108" s="2"/>
      <c r="B108" s="2"/>
      <c r="C108" s="2"/>
    </row>
    <row r="109" spans="1:3" ht="15.6">
      <c r="A109" s="2"/>
      <c r="B109" s="2"/>
      <c r="C109" s="2"/>
    </row>
    <row r="110" spans="1:3" ht="15.6">
      <c r="A110" s="2"/>
      <c r="B110" s="2"/>
      <c r="C110" s="2"/>
    </row>
    <row r="111" spans="1:3" ht="15.6">
      <c r="A111" s="2"/>
      <c r="B111" s="2"/>
      <c r="C111" s="2"/>
    </row>
    <row r="112" spans="1:3" ht="15.6">
      <c r="A112" s="2"/>
      <c r="B112" s="2"/>
      <c r="C112" s="2"/>
    </row>
    <row r="113" spans="1:3" ht="15.6">
      <c r="A113" s="2"/>
      <c r="B113" s="2"/>
      <c r="C113" s="2"/>
    </row>
    <row r="114" spans="1:3" ht="15.6">
      <c r="A114" s="2"/>
      <c r="B114" s="2"/>
      <c r="C114" s="2"/>
    </row>
    <row r="115" spans="1:3" ht="15.6">
      <c r="A115" s="2"/>
      <c r="B115" s="2"/>
      <c r="C115" s="2"/>
    </row>
    <row r="116" spans="1:3" ht="15.6">
      <c r="A116" s="2"/>
      <c r="B116" s="2"/>
      <c r="C116" s="2"/>
    </row>
    <row r="117" spans="1:3" ht="15.6">
      <c r="A117" s="2"/>
      <c r="B117" s="2"/>
      <c r="C117" s="2"/>
    </row>
    <row r="118" spans="1:3" ht="15.6">
      <c r="A118" s="2"/>
      <c r="B118" s="2"/>
      <c r="C118" s="2"/>
    </row>
    <row r="119" spans="1:3" ht="15.6">
      <c r="A119" s="2"/>
      <c r="B119" s="2"/>
      <c r="C119" s="2"/>
    </row>
    <row r="120" spans="1:3" ht="15.6">
      <c r="A120" s="2"/>
      <c r="B120" s="2"/>
      <c r="C120" s="2"/>
    </row>
    <row r="121" spans="1:3" ht="15.6">
      <c r="A121" s="2"/>
      <c r="B121" s="2"/>
      <c r="C121" s="2"/>
    </row>
    <row r="122" spans="1:3" ht="15.6">
      <c r="A122" s="2"/>
      <c r="B122" s="2"/>
      <c r="C122" s="2"/>
    </row>
    <row r="123" spans="1:3" ht="15.6">
      <c r="A123" s="2"/>
      <c r="B123" s="2"/>
      <c r="C123" s="2"/>
    </row>
    <row r="124" spans="1:3" ht="15.6">
      <c r="A124" s="2"/>
      <c r="B124" s="2"/>
      <c r="C124" s="2"/>
    </row>
    <row r="125" spans="1:3" ht="15.6">
      <c r="A125" s="2"/>
      <c r="B125" s="2"/>
      <c r="C125" s="2"/>
    </row>
    <row r="126" spans="1:3" ht="15.6">
      <c r="A126" s="2"/>
      <c r="B126" s="2"/>
      <c r="C126" s="2"/>
    </row>
    <row r="127" spans="1:3" ht="15.6">
      <c r="A127" s="2"/>
      <c r="B127" s="2"/>
      <c r="C127" s="2"/>
    </row>
    <row r="128" spans="1:3" ht="15.6">
      <c r="A128" s="2"/>
      <c r="B128" s="2"/>
      <c r="C128" s="2"/>
    </row>
    <row r="129" spans="1:3" ht="15.6">
      <c r="A129" s="2"/>
      <c r="B129" s="2"/>
      <c r="C129" s="2"/>
    </row>
    <row r="130" spans="1:3" ht="15.6">
      <c r="A130" s="2"/>
      <c r="B130" s="2"/>
      <c r="C130" s="2"/>
    </row>
    <row r="131" spans="1:3" ht="15.6">
      <c r="A131" s="2"/>
      <c r="B131" s="2"/>
      <c r="C131" s="2"/>
    </row>
    <row r="132" spans="1:3" ht="15.6">
      <c r="A132" s="2"/>
      <c r="B132" s="2"/>
      <c r="C132" s="2"/>
    </row>
    <row r="133" spans="1:3" ht="15.6">
      <c r="A133" s="2"/>
      <c r="B133" s="2"/>
      <c r="C133" s="2"/>
    </row>
    <row r="134" spans="1:3" ht="15.6">
      <c r="A134" s="2"/>
      <c r="B134" s="2"/>
      <c r="C134" s="2"/>
    </row>
    <row r="135" spans="1:3" ht="15.6">
      <c r="A135" s="2"/>
      <c r="B135" s="2"/>
      <c r="C135" s="2"/>
    </row>
    <row r="136" spans="1:3" ht="15.6">
      <c r="A136" s="2"/>
      <c r="B136" s="2"/>
      <c r="C136" s="2"/>
    </row>
    <row r="137" spans="1:3" ht="15.6">
      <c r="A137" s="2"/>
      <c r="B137" s="2"/>
      <c r="C137" s="2"/>
    </row>
    <row r="138" spans="1:3" ht="15.6">
      <c r="A138" s="2"/>
      <c r="B138" s="2"/>
      <c r="C138" s="2"/>
    </row>
    <row r="139" spans="1:3" ht="15.6">
      <c r="A139" s="2"/>
      <c r="B139" s="2"/>
      <c r="C139" s="2"/>
    </row>
    <row r="140" spans="1:3" ht="15.6">
      <c r="A140" s="2"/>
      <c r="B140" s="2"/>
      <c r="C140" s="2"/>
    </row>
    <row r="141" spans="1:3" ht="15.6">
      <c r="A141" s="2"/>
      <c r="B141" s="2"/>
      <c r="C141" s="2"/>
    </row>
    <row r="142" spans="1:3" ht="15.6">
      <c r="A142" s="2"/>
      <c r="B142" s="2"/>
      <c r="C142" s="2"/>
    </row>
    <row r="143" spans="1:3" ht="15.6">
      <c r="A143" s="2"/>
      <c r="B143" s="2"/>
      <c r="C143" s="2"/>
    </row>
    <row r="144" spans="1:3" ht="15.6">
      <c r="A144" s="2"/>
      <c r="B144" s="2"/>
      <c r="C144" s="2"/>
    </row>
    <row r="145" spans="1:3" ht="15.6">
      <c r="A145" s="2"/>
      <c r="B145" s="2"/>
      <c r="C145" s="2"/>
    </row>
    <row r="146" spans="1:3" ht="15.6">
      <c r="A146" s="2"/>
      <c r="B146" s="2"/>
      <c r="C146" s="2"/>
    </row>
    <row r="147" spans="1:3" ht="15.6">
      <c r="A147" s="2"/>
      <c r="B147" s="2"/>
      <c r="C147" s="2"/>
    </row>
    <row r="148" spans="1:3" ht="15.6">
      <c r="A148" s="2"/>
      <c r="B148" s="2"/>
      <c r="C148" s="2"/>
    </row>
    <row r="149" spans="1:3" ht="15.6">
      <c r="A149" s="2"/>
      <c r="B149" s="2"/>
      <c r="C149" s="2"/>
    </row>
    <row r="150" spans="1:3" ht="15.6">
      <c r="A150" s="2"/>
      <c r="B150" s="2"/>
      <c r="C150" s="2"/>
    </row>
    <row r="151" spans="1:3" ht="15.6">
      <c r="A151" s="2"/>
      <c r="B151" s="2"/>
      <c r="C151" s="2"/>
    </row>
    <row r="152" spans="1:3" ht="15.6">
      <c r="A152" s="2"/>
      <c r="B152" s="2"/>
      <c r="C152" s="2"/>
    </row>
    <row r="153" spans="1:3" ht="15.6">
      <c r="A153" s="2"/>
      <c r="B153" s="2"/>
      <c r="C153" s="2"/>
    </row>
    <row r="154" spans="1:3" ht="15.6">
      <c r="A154" s="2"/>
      <c r="B154" s="2"/>
      <c r="C154" s="2"/>
    </row>
    <row r="155" spans="1:3" ht="15.6">
      <c r="A155" s="2"/>
      <c r="B155" s="2"/>
      <c r="C155" s="2"/>
    </row>
    <row r="156" spans="1:3" ht="15.6">
      <c r="A156" s="2"/>
      <c r="B156" s="2"/>
      <c r="C156" s="2"/>
    </row>
    <row r="157" spans="1:3" ht="15.6">
      <c r="A157" s="2"/>
      <c r="B157" s="2"/>
      <c r="C157" s="2"/>
    </row>
    <row r="158" spans="1:3" ht="15.6">
      <c r="A158" s="2"/>
      <c r="B158" s="2"/>
      <c r="C158" s="2"/>
    </row>
    <row r="159" spans="1:3" ht="15.6">
      <c r="A159" s="2"/>
      <c r="B159" s="2"/>
      <c r="C159" s="2"/>
    </row>
    <row r="160" spans="1:3" ht="15.6">
      <c r="A160" s="2"/>
      <c r="B160" s="2"/>
      <c r="C160" s="2"/>
    </row>
    <row r="161" spans="1:3" ht="15.6">
      <c r="A161" s="2"/>
      <c r="B161" s="2"/>
      <c r="C161" s="2"/>
    </row>
    <row r="162" spans="1:3" ht="15.6">
      <c r="A162" s="2"/>
      <c r="B162" s="2"/>
      <c r="C162" s="2"/>
    </row>
    <row r="163" spans="1:3" ht="15.6">
      <c r="A163" s="2"/>
      <c r="B163" s="2"/>
      <c r="C163" s="2"/>
    </row>
    <row r="164" spans="1:3" ht="15.6">
      <c r="A164" s="2"/>
      <c r="B164" s="2"/>
      <c r="C164" s="2"/>
    </row>
    <row r="165" spans="1:3" ht="15.6">
      <c r="A165" s="2"/>
      <c r="B165" s="2"/>
      <c r="C165" s="2"/>
    </row>
    <row r="166" spans="1:3" ht="15.6">
      <c r="A166" s="2"/>
      <c r="B166" s="2"/>
      <c r="C166" s="2"/>
    </row>
    <row r="167" spans="1:3" ht="15.6">
      <c r="A167" s="2"/>
      <c r="B167" s="2"/>
      <c r="C167" s="2"/>
    </row>
    <row r="168" spans="1:3" ht="15.6">
      <c r="A168" s="2"/>
      <c r="B168" s="2"/>
      <c r="C168" s="2"/>
    </row>
    <row r="169" spans="1:3" ht="15.6">
      <c r="A169" s="2"/>
      <c r="B169" s="2"/>
      <c r="C169" s="2"/>
    </row>
    <row r="170" spans="1:3" ht="15.6">
      <c r="A170" s="2"/>
      <c r="B170" s="2"/>
      <c r="C170" s="2"/>
    </row>
    <row r="171" spans="1:3" ht="15.6">
      <c r="A171" s="2"/>
      <c r="B171" s="2"/>
      <c r="C171" s="2"/>
    </row>
    <row r="172" spans="1:3" ht="15.6">
      <c r="A172" s="2"/>
      <c r="B172" s="2"/>
      <c r="C172" s="2"/>
    </row>
    <row r="173" spans="1:3" ht="15.6">
      <c r="A173" s="2"/>
      <c r="B173" s="2"/>
      <c r="C173" s="2"/>
    </row>
    <row r="174" spans="1:3" ht="15.6">
      <c r="A174" s="2"/>
      <c r="B174" s="2"/>
      <c r="C174" s="2"/>
    </row>
    <row r="175" spans="1:3" ht="15.6">
      <c r="A175" s="2"/>
      <c r="B175" s="2"/>
      <c r="C175" s="2"/>
    </row>
    <row r="176" spans="1:3" ht="15.6">
      <c r="A176" s="2"/>
      <c r="B176" s="2"/>
      <c r="C176" s="2"/>
    </row>
    <row r="177" spans="1:3" ht="15.6">
      <c r="A177" s="2"/>
      <c r="B177" s="2"/>
      <c r="C177" s="2"/>
    </row>
    <row r="178" spans="1:3" ht="15.6">
      <c r="A178" s="2"/>
      <c r="B178" s="2"/>
      <c r="C178" s="2"/>
    </row>
    <row r="179" spans="1:3" ht="15.6">
      <c r="A179" s="2"/>
      <c r="B179" s="2"/>
      <c r="C179" s="2"/>
    </row>
    <row r="180" spans="1:3" ht="15.6">
      <c r="A180" s="2"/>
      <c r="B180" s="2"/>
      <c r="C180" s="2"/>
    </row>
    <row r="181" spans="1:3" ht="15.6">
      <c r="A181" s="2"/>
      <c r="B181" s="2"/>
      <c r="C181" s="2"/>
    </row>
    <row r="182" spans="1:3" ht="15.6">
      <c r="A182" s="2"/>
      <c r="B182" s="2"/>
      <c r="C182" s="2"/>
    </row>
    <row r="183" spans="1:3" ht="15.6">
      <c r="A183" s="2"/>
      <c r="B183" s="2"/>
      <c r="C183" s="2"/>
    </row>
    <row r="184" spans="1:3" ht="15.6">
      <c r="A184" s="2"/>
      <c r="B184" s="2"/>
      <c r="C184" s="2"/>
    </row>
    <row r="185" spans="1:3" ht="15.6">
      <c r="A185" s="2"/>
      <c r="B185" s="2"/>
      <c r="C185" s="2"/>
    </row>
    <row r="186" spans="1:3" ht="15.6">
      <c r="A186" s="2"/>
      <c r="B186" s="2"/>
      <c r="C186" s="2"/>
    </row>
    <row r="187" spans="1:3" ht="15.6">
      <c r="A187" s="2"/>
      <c r="B187" s="2"/>
      <c r="C187" s="2"/>
    </row>
    <row r="188" spans="1:3" ht="15.6">
      <c r="A188" s="2"/>
      <c r="B188" s="2"/>
      <c r="C188" s="2"/>
    </row>
    <row r="189" spans="1:3" ht="15.6">
      <c r="A189" s="2"/>
      <c r="B189" s="2"/>
      <c r="C189" s="2"/>
    </row>
    <row r="190" spans="1:3" ht="15.6">
      <c r="A190" s="2"/>
      <c r="B190" s="2"/>
      <c r="C190" s="2"/>
    </row>
    <row r="191" spans="1:3" ht="15.6">
      <c r="A191" s="2"/>
      <c r="B191" s="2"/>
      <c r="C191" s="2"/>
    </row>
    <row r="192" spans="1:3" ht="15.6">
      <c r="A192" s="2"/>
      <c r="B192" s="2"/>
      <c r="C192" s="2"/>
    </row>
    <row r="193" spans="1:3" ht="15.6">
      <c r="A193" s="2"/>
      <c r="B193" s="2"/>
      <c r="C193" s="2"/>
    </row>
    <row r="194" spans="1:3" ht="15.6">
      <c r="A194" s="2"/>
      <c r="B194" s="2"/>
      <c r="C194" s="2"/>
    </row>
    <row r="195" spans="1:3" ht="15.6">
      <c r="A195" s="2"/>
      <c r="B195" s="2"/>
      <c r="C195" s="2"/>
    </row>
    <row r="196" spans="1:3" ht="15.6">
      <c r="A196" s="2"/>
      <c r="B196" s="2"/>
      <c r="C196" s="2"/>
    </row>
    <row r="197" spans="1:3" ht="15.6">
      <c r="A197" s="2"/>
      <c r="B197" s="2"/>
      <c r="C197" s="2"/>
    </row>
    <row r="198" spans="1:3" ht="15.6">
      <c r="A198" s="2"/>
      <c r="B198" s="2"/>
      <c r="C198" s="2"/>
    </row>
    <row r="199" spans="1:3" ht="15.6">
      <c r="A199" s="2"/>
      <c r="B199" s="2"/>
      <c r="C199" s="2"/>
    </row>
    <row r="200" spans="1:3" ht="15.6">
      <c r="A200" s="2"/>
      <c r="B200" s="2"/>
      <c r="C200" s="2"/>
    </row>
    <row r="201" spans="1:3" ht="15.6">
      <c r="A201" s="2"/>
      <c r="B201" s="2"/>
      <c r="C201" s="2"/>
    </row>
    <row r="202" spans="1:3" ht="15.6">
      <c r="A202" s="2"/>
      <c r="B202" s="2"/>
      <c r="C202" s="2"/>
    </row>
    <row r="203" spans="1:3" ht="15.6">
      <c r="A203" s="2"/>
      <c r="B203" s="2"/>
      <c r="C203" s="2"/>
    </row>
    <row r="204" spans="1:3" ht="15.6">
      <c r="A204" s="2"/>
      <c r="B204" s="2"/>
      <c r="C204" s="2"/>
    </row>
    <row r="205" spans="1:3" ht="15.6">
      <c r="A205" s="2"/>
      <c r="B205" s="2"/>
      <c r="C205" s="2"/>
    </row>
    <row r="206" spans="1:3" ht="15.6">
      <c r="A206" s="2"/>
      <c r="B206" s="2"/>
      <c r="C206" s="2"/>
    </row>
    <row r="207" spans="1:3" ht="15.6">
      <c r="A207" s="2"/>
      <c r="B207" s="2"/>
      <c r="C207" s="2"/>
    </row>
    <row r="208" spans="1:3" ht="15.6">
      <c r="A208" s="2"/>
      <c r="B208" s="2"/>
      <c r="C208" s="2"/>
    </row>
  </sheetData>
  <sheetProtection algorithmName="SHA-512" hashValue="FIqhJ7GRTcMIMYnTToooN0tRpZtkOC+fWjLZKjj+KRSgWcZI+6ZAXUQTYtCGr9PtJ+hlPQ3D7GE4eBSri3TZCw==" saltValue="JvgKCKDRtuAYFy99269hVQ==" spinCount="100000" sheet="1" objects="1" scenarios="1"/>
  <mergeCells count="12">
    <mergeCell ref="E2:G2"/>
    <mergeCell ref="I2:L2"/>
    <mergeCell ref="A54:C54"/>
    <mergeCell ref="A48:B48"/>
    <mergeCell ref="A44:B44"/>
    <mergeCell ref="A46:B46"/>
    <mergeCell ref="A50:C50"/>
    <mergeCell ref="A1:B1"/>
    <mergeCell ref="A33:B33"/>
    <mergeCell ref="A42:B42"/>
    <mergeCell ref="A18:A19"/>
    <mergeCell ref="A52:C52"/>
  </mergeCells>
  <pageMargins left="0.7" right="0.7" top="0.75" bottom="0.75" header="0.3" footer="0.3"/>
  <pageSetup paperSize="9" scale="64" orientation="portrait" horizontalDpi="300" verticalDpi="300" r:id="rId1"/>
  <ignoredErrors>
    <ignoredError sqref="L4:L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tabSelected="1" zoomScale="50" zoomScaleNormal="50" workbookViewId="0">
      <selection activeCell="P8" sqref="P8"/>
    </sheetView>
  </sheetViews>
  <sheetFormatPr baseColWidth="10" defaultRowHeight="15.6"/>
  <cols>
    <col min="1" max="1" width="53.6640625" style="20" customWidth="1"/>
    <col min="2" max="2" width="32.88671875" style="21" customWidth="1"/>
    <col min="3" max="3" width="2.5546875" style="20" customWidth="1"/>
    <col min="4" max="4" width="53.6640625" style="20" customWidth="1"/>
    <col min="5" max="5" width="33.5546875" style="20" customWidth="1"/>
    <col min="6" max="6" width="3.109375" style="20" customWidth="1"/>
    <col min="7" max="7" width="40.77734375" style="20" customWidth="1"/>
    <col min="8" max="8" width="13.21875" style="20" customWidth="1"/>
    <col min="9" max="9" width="3.88671875" style="20" customWidth="1"/>
    <col min="10" max="10" width="40.88671875" style="20" customWidth="1"/>
    <col min="11" max="11" width="13.21875" style="20" customWidth="1"/>
    <col min="12" max="12" width="8.33203125" style="20" bestFit="1" customWidth="1"/>
    <col min="13" max="13" width="10.21875" style="20" bestFit="1" customWidth="1"/>
    <col min="14" max="16384" width="11.5546875" style="20"/>
  </cols>
  <sheetData>
    <row r="1" spans="1:11" ht="99" customHeight="1">
      <c r="A1" s="188" t="s">
        <v>66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3" spans="1:11" ht="31.2">
      <c r="A3" s="187" t="s">
        <v>63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5" spans="1:11" ht="16.2" thickBot="1"/>
    <row r="6" spans="1:11" s="27" customFormat="1" ht="21.6" thickBot="1">
      <c r="A6" s="163" t="s">
        <v>9</v>
      </c>
      <c r="B6" s="96">
        <v>2</v>
      </c>
      <c r="D6" s="131" t="s">
        <v>41</v>
      </c>
      <c r="E6" s="96">
        <v>5</v>
      </c>
      <c r="G6" s="185" t="s">
        <v>44</v>
      </c>
      <c r="H6" s="186"/>
      <c r="I6" s="156"/>
      <c r="J6" s="185" t="s">
        <v>45</v>
      </c>
      <c r="K6" s="186"/>
    </row>
    <row r="7" spans="1:11" s="27" customFormat="1" ht="21.6" thickBot="1">
      <c r="G7" s="136" t="s">
        <v>0</v>
      </c>
      <c r="H7" s="137" t="s">
        <v>15</v>
      </c>
      <c r="I7" s="155"/>
      <c r="J7" s="138" t="s">
        <v>4</v>
      </c>
      <c r="K7" s="139" t="s">
        <v>1</v>
      </c>
    </row>
    <row r="8" spans="1:11" ht="78.599999999999994" thickBot="1">
      <c r="A8" s="132" t="s">
        <v>58</v>
      </c>
      <c r="B8" s="130">
        <v>3450</v>
      </c>
      <c r="D8" s="161" t="s">
        <v>59</v>
      </c>
      <c r="E8" s="162" t="str">
        <f>+'EJEMPLO BONO ESPECIFICO'!B8</f>
        <v>Sí</v>
      </c>
      <c r="G8" s="140" t="s">
        <v>2</v>
      </c>
      <c r="H8" s="141" t="s">
        <v>1</v>
      </c>
      <c r="I8" s="156"/>
      <c r="J8" s="142" t="s">
        <v>53</v>
      </c>
      <c r="K8" s="143" t="s">
        <v>1</v>
      </c>
    </row>
    <row r="9" spans="1:11" ht="163.80000000000001" customHeight="1">
      <c r="A9" s="189" t="s">
        <v>57</v>
      </c>
      <c r="B9" s="189"/>
      <c r="D9" s="190" t="s">
        <v>61</v>
      </c>
      <c r="E9" s="190"/>
      <c r="G9" s="144" t="s">
        <v>17</v>
      </c>
      <c r="H9" s="145" t="s">
        <v>1</v>
      </c>
      <c r="I9" s="155"/>
      <c r="J9" s="146" t="s">
        <v>30</v>
      </c>
      <c r="K9" s="147" t="s">
        <v>1</v>
      </c>
    </row>
    <row r="10" spans="1:11" ht="21.6" thickBot="1">
      <c r="E10" s="21"/>
      <c r="G10" s="144" t="s">
        <v>3</v>
      </c>
      <c r="H10" s="145" t="s">
        <v>1</v>
      </c>
      <c r="I10" s="156"/>
      <c r="J10" s="146" t="s">
        <v>6</v>
      </c>
      <c r="K10" s="147" t="s">
        <v>1</v>
      </c>
    </row>
    <row r="11" spans="1:11" s="27" customFormat="1" ht="70.2" customHeight="1" thickBot="1">
      <c r="A11" s="85" t="s">
        <v>33</v>
      </c>
      <c r="B11" s="83">
        <v>870</v>
      </c>
      <c r="D11" s="164" t="s">
        <v>64</v>
      </c>
      <c r="E11" s="84">
        <f>+'EJEMPLO BONO ESPECIFICO'!B16</f>
        <v>870</v>
      </c>
      <c r="G11" s="148" t="s">
        <v>51</v>
      </c>
      <c r="H11" s="145" t="s">
        <v>1</v>
      </c>
      <c r="I11" s="155"/>
      <c r="J11" s="142" t="s">
        <v>32</v>
      </c>
      <c r="K11" s="147" t="s">
        <v>1</v>
      </c>
    </row>
    <row r="12" spans="1:11" s="27" customFormat="1" ht="62.4" customHeight="1" thickBot="1">
      <c r="A12" s="133" t="s">
        <v>31</v>
      </c>
      <c r="B12" s="97" t="str">
        <f>+'EJEMPLO BONO ESPECIFICO'!B10</f>
        <v>Sí</v>
      </c>
      <c r="D12" s="191" t="s">
        <v>62</v>
      </c>
      <c r="E12" s="191"/>
      <c r="G12" s="148" t="s">
        <v>21</v>
      </c>
      <c r="H12" s="145" t="s">
        <v>1</v>
      </c>
      <c r="I12" s="156"/>
      <c r="J12" s="149" t="s">
        <v>7</v>
      </c>
      <c r="K12" s="150" t="s">
        <v>1</v>
      </c>
    </row>
    <row r="13" spans="1:11" ht="60.6" customHeight="1" thickBot="1">
      <c r="C13" s="27"/>
      <c r="D13" s="192" t="s">
        <v>60</v>
      </c>
      <c r="E13" s="192"/>
      <c r="G13" s="151" t="s">
        <v>52</v>
      </c>
      <c r="H13" s="152" t="s">
        <v>1</v>
      </c>
      <c r="I13" s="155"/>
      <c r="J13" s="155"/>
      <c r="K13" s="155"/>
    </row>
    <row r="14" spans="1:11" s="156" customFormat="1" ht="21.6" thickBot="1">
      <c r="A14" s="20"/>
      <c r="B14" s="21"/>
      <c r="C14" s="155"/>
      <c r="D14" s="27"/>
      <c r="E14" s="27"/>
      <c r="G14" s="155"/>
      <c r="H14" s="157"/>
      <c r="I14" s="155"/>
      <c r="J14" s="155"/>
      <c r="K14" s="155"/>
    </row>
    <row r="15" spans="1:11" s="155" customFormat="1" ht="42.6" thickBot="1">
      <c r="A15" s="86" t="s">
        <v>34</v>
      </c>
      <c r="B15" s="82">
        <f>+'EJEMPLO BONO ESPECIFICO'!D50</f>
        <v>725</v>
      </c>
      <c r="C15" s="20"/>
      <c r="D15" s="86" t="s">
        <v>35</v>
      </c>
      <c r="E15" s="82">
        <f>+'EJEMPLO BONO ESPECIFICO'!D52</f>
        <v>145</v>
      </c>
      <c r="G15" s="153" t="s">
        <v>10</v>
      </c>
      <c r="H15" s="158" t="str">
        <f>+'EJEMPLO BONO ESPECIFICO'!B29</f>
        <v>Sí</v>
      </c>
      <c r="I15" s="20"/>
      <c r="J15" s="154" t="s">
        <v>37</v>
      </c>
      <c r="K15" s="158" t="str">
        <f>+'EJEMPLO BONO ESPECIFICO'!B41</f>
        <v>No</v>
      </c>
    </row>
    <row r="16" spans="1:11" s="27" customFormat="1" ht="21.6" thickBot="1">
      <c r="A16" s="98"/>
      <c r="B16" s="98"/>
      <c r="D16" s="135" t="s">
        <v>39</v>
      </c>
      <c r="E16" s="20"/>
      <c r="G16" s="155"/>
      <c r="H16" s="155"/>
      <c r="I16" s="155"/>
      <c r="J16" s="155"/>
      <c r="K16" s="155"/>
    </row>
    <row r="17" spans="1:11" ht="42.6" thickBot="1">
      <c r="A17" s="134" t="s">
        <v>36</v>
      </c>
      <c r="B17" s="166">
        <f>+'EJEMPLO BONO ESPECIFICO'!D54</f>
        <v>0.25</v>
      </c>
      <c r="C17" s="27"/>
      <c r="D17" s="135" t="s">
        <v>40</v>
      </c>
      <c r="G17" s="155"/>
      <c r="H17" s="155"/>
      <c r="I17" s="155"/>
      <c r="J17" s="155"/>
      <c r="K17" s="155"/>
    </row>
    <row r="18" spans="1:11" ht="21">
      <c r="A18" s="159"/>
      <c r="B18" s="160"/>
      <c r="D18" s="135"/>
      <c r="G18" s="155"/>
      <c r="H18" s="155"/>
      <c r="I18" s="155"/>
      <c r="J18" s="155"/>
      <c r="K18" s="155"/>
    </row>
    <row r="19" spans="1:11" ht="21">
      <c r="A19" s="20" t="s">
        <v>38</v>
      </c>
      <c r="B19" s="22"/>
      <c r="G19" s="155"/>
      <c r="H19" s="155"/>
      <c r="I19" s="155"/>
      <c r="J19" s="155"/>
      <c r="K19" s="155"/>
    </row>
    <row r="20" spans="1:11" ht="21.6" thickBot="1">
      <c r="A20" s="32" t="s">
        <v>15</v>
      </c>
      <c r="B20" s="27"/>
      <c r="G20" s="155"/>
      <c r="H20" s="155"/>
      <c r="I20" s="155"/>
      <c r="J20" s="155"/>
      <c r="K20" s="155"/>
    </row>
    <row r="21" spans="1:11" ht="22.2" thickTop="1" thickBot="1">
      <c r="A21" s="32" t="s">
        <v>1</v>
      </c>
      <c r="B21" s="22"/>
      <c r="G21" s="155"/>
      <c r="H21" s="155"/>
      <c r="I21" s="155"/>
      <c r="J21" s="155"/>
      <c r="K21" s="155"/>
    </row>
    <row r="22" spans="1:11" ht="21.6" thickTop="1">
      <c r="G22" s="155"/>
      <c r="H22" s="155"/>
      <c r="I22" s="155"/>
      <c r="J22" s="155"/>
      <c r="K22" s="155"/>
    </row>
    <row r="26" spans="1:11">
      <c r="G26" s="27"/>
      <c r="H26" s="27"/>
      <c r="I26" s="27"/>
      <c r="J26" s="27"/>
      <c r="K26" s="27"/>
    </row>
    <row r="27" spans="1:11">
      <c r="G27" s="27"/>
      <c r="H27" s="27"/>
      <c r="I27" s="27"/>
      <c r="J27" s="27"/>
      <c r="K27" s="27"/>
    </row>
  </sheetData>
  <sheetProtection algorithmName="SHA-512" hashValue="GykfDHhKSOgx7OGtV+wtH++RJ+LmdhPAa01+hnq4QeS/79K5HZ5/RYjJxeVVM64alFAQ+7GbjpQyP0jrdqWqcA==" saltValue="CJ0YFhRhRlw7Jboo82w28A==" spinCount="100000" sheet="1" formatCells="0" formatColumns="0" formatRows="0" insertColumns="0" insertRows="0" insertHyperlinks="0" sort="0" autoFilter="0" pivotTables="0"/>
  <mergeCells count="8">
    <mergeCell ref="D12:E12"/>
    <mergeCell ref="D13:E13"/>
    <mergeCell ref="G6:H6"/>
    <mergeCell ref="J6:K6"/>
    <mergeCell ref="A3:K3"/>
    <mergeCell ref="A1:K1"/>
    <mergeCell ref="A9:B9"/>
    <mergeCell ref="D9:E9"/>
  </mergeCells>
  <conditionalFormatting sqref="E8">
    <cfRule type="containsText" dxfId="3" priority="17" operator="containsText" text="No">
      <formula>NOT(ISERROR(SEARCH("No",E8)))</formula>
    </cfRule>
  </conditionalFormatting>
  <conditionalFormatting sqref="B12">
    <cfRule type="containsText" dxfId="2" priority="10" operator="containsText" text="Alquiler excede capacidad de pago">
      <formula>NOT(ISERROR(SEARCH("Alquiler excede capacidad de pago",B12)))</formula>
    </cfRule>
  </conditionalFormatting>
  <conditionalFormatting sqref="B15">
    <cfRule type="containsText" dxfId="1" priority="2" operator="containsText" text="NO">
      <formula>NOT(ISERROR(SEARCH("NO",B15)))</formula>
    </cfRule>
    <cfRule type="containsText" dxfId="0" priority="4" operator="containsText" text="No cumple ">
      <formula>NOT(ISERROR(SEARCH("No cumple ",B15)))</formula>
    </cfRule>
  </conditionalFormatting>
  <dataValidations count="2">
    <dataValidation errorStyle="warning" allowBlank="1" showInputMessage="1" showErrorMessage="1" sqref="E8"/>
    <dataValidation type="list" allowBlank="1" showInputMessage="1" showErrorMessage="1" promptTitle="USAR LISTA DESPLEGABLE" prompt="Usar lista desplegable" sqref="H7:H13 K7:K12">
      <formula1>$A$20:$A$21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ignoredErrors>
    <ignoredError sqref="B12 E11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801B27D26A0244BC23355F80375525" ma:contentTypeVersion="1" ma:contentTypeDescription="Crear nuevo documento." ma:contentTypeScope="" ma:versionID="f2e22dfd5f0620703c9a6b71289618b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11dd88a730c05bde8f5290ad0976e3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F398EB-892F-4A3A-A7FE-3763BD59ACFC}"/>
</file>

<file path=customXml/itemProps2.xml><?xml version="1.0" encoding="utf-8"?>
<ds:datastoreItem xmlns:ds="http://schemas.openxmlformats.org/officeDocument/2006/customXml" ds:itemID="{3028B4AD-8ACD-4045-BBDE-483204634BE3}"/>
</file>

<file path=customXml/itemProps3.xml><?xml version="1.0" encoding="utf-8"?>
<ds:datastoreItem xmlns:ds="http://schemas.openxmlformats.org/officeDocument/2006/customXml" ds:itemID="{B5BE1D04-87A4-4F42-9AB0-C3189AB8C2E7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EJEMPLO BONO ESPECIFICO</vt:lpstr>
      <vt:lpstr>CALCULADORA BONO VIVIENDA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2021-01-18T11:03:07Z</cp:lastPrinted>
  <dcterms:created xsi:type="dcterms:W3CDTF">2013-04-02T07:11:17Z</dcterms:created>
  <dcterms:modified xsi:type="dcterms:W3CDTF">2021-01-31T18:01:35Z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0x0101005C801B27D26A0244BC23355F80375525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_SourceUrl">
    <vt:lpwstr/>
  </property>
  <property fmtid="{D5CDD505-2E9C-101B-9397-08002B2CF9AE}" pid="7" name="_SharedFileIndex">
    <vt:lpwstr/>
  </property>
</Properties>
</file>